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621"/>
  <workbookPr showInkAnnotation="0" autoCompressPictures="0"/>
  <bookViews>
    <workbookView xWindow="12540" yWindow="0" windowWidth="18140" windowHeight="27460" tabRatio="500" firstSheet="4" activeTab="6"/>
    <workbookView xWindow="19320" yWindow="1040" windowWidth="26020" windowHeight="26420" tabRatio="801" firstSheet="1" activeTab="7"/>
  </bookViews>
  <sheets>
    <sheet name="Overview" sheetId="6" r:id="rId1"/>
    <sheet name="Timing and methods" sheetId="10" r:id="rId2"/>
    <sheet name="Republican Party" sheetId="1" r:id="rId3"/>
    <sheet name="Democratic Party" sheetId="8" r:id="rId4"/>
    <sheet name="State influences" sheetId="9" r:id="rId5"/>
    <sheet name="Disproportionality" sheetId="12" r:id="rId6"/>
    <sheet name="Historical results" sheetId="14" r:id="rId7"/>
    <sheet name="Cityscape graphic" sheetId="13" r:id="rId8"/>
    <sheet name="Clinton-Sanders projection" sheetId="11" r:id="rId9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N16" i="13" l="1"/>
  <c r="M16" i="13"/>
  <c r="N15" i="13"/>
  <c r="M15" i="13"/>
  <c r="N14" i="13"/>
  <c r="M14" i="13"/>
  <c r="N13" i="13"/>
  <c r="M13" i="13"/>
  <c r="N12" i="13"/>
  <c r="M12" i="13"/>
  <c r="N11" i="13"/>
  <c r="M11" i="13"/>
  <c r="N10" i="13"/>
  <c r="M10" i="13"/>
  <c r="N9" i="13"/>
  <c r="M9" i="13"/>
  <c r="N8" i="13"/>
  <c r="M8" i="13"/>
  <c r="N7" i="13"/>
  <c r="M7" i="13"/>
  <c r="N6" i="13"/>
  <c r="M6" i="13"/>
  <c r="N5" i="13"/>
  <c r="M5" i="13"/>
  <c r="D5" i="11"/>
  <c r="E5" i="11"/>
  <c r="D6" i="11"/>
  <c r="E6" i="11"/>
  <c r="D7" i="11"/>
  <c r="E7" i="11"/>
  <c r="D8" i="11"/>
  <c r="E8" i="11"/>
  <c r="D9" i="11"/>
  <c r="E9" i="11"/>
  <c r="D10" i="11"/>
  <c r="E10" i="11"/>
  <c r="D11" i="11"/>
  <c r="E11" i="11"/>
  <c r="D12" i="11"/>
  <c r="E12" i="11"/>
  <c r="D13" i="11"/>
  <c r="E13" i="11"/>
  <c r="D14" i="11"/>
  <c r="E14" i="11"/>
  <c r="D15" i="11"/>
  <c r="E15" i="11"/>
  <c r="D16" i="11"/>
  <c r="E16" i="11"/>
  <c r="D17" i="11"/>
  <c r="E17" i="11"/>
  <c r="D18" i="11"/>
  <c r="E18" i="11"/>
  <c r="D19" i="11"/>
  <c r="E19" i="11"/>
  <c r="D20" i="11"/>
  <c r="E20" i="11"/>
  <c r="D21" i="11"/>
  <c r="E21" i="11"/>
  <c r="D22" i="11"/>
  <c r="E22" i="11"/>
  <c r="D23" i="11"/>
  <c r="E23" i="11"/>
  <c r="D24" i="11"/>
  <c r="E24" i="11"/>
  <c r="D25" i="11"/>
  <c r="E25" i="11"/>
  <c r="D26" i="11"/>
  <c r="E26" i="11"/>
  <c r="D27" i="11"/>
  <c r="E27" i="11"/>
  <c r="D28" i="11"/>
  <c r="E28" i="11"/>
  <c r="D29" i="11"/>
  <c r="E29" i="11"/>
  <c r="D30" i="11"/>
  <c r="E30" i="11"/>
  <c r="D31" i="11"/>
  <c r="E31" i="11"/>
  <c r="D32" i="11"/>
  <c r="E32" i="11"/>
  <c r="D33" i="11"/>
  <c r="E33" i="11"/>
  <c r="D34" i="11"/>
  <c r="E34" i="11"/>
  <c r="D35" i="11"/>
  <c r="E35" i="11"/>
  <c r="D36" i="11"/>
  <c r="E36" i="11"/>
  <c r="D37" i="11"/>
  <c r="E37" i="11"/>
  <c r="D38" i="11"/>
  <c r="E38" i="11"/>
  <c r="D39" i="11"/>
  <c r="E39" i="11"/>
  <c r="D40" i="11"/>
  <c r="E40" i="11"/>
  <c r="D41" i="11"/>
  <c r="E41" i="11"/>
  <c r="D42" i="11"/>
  <c r="E42" i="11"/>
  <c r="D43" i="11"/>
  <c r="E43" i="11"/>
  <c r="D44" i="11"/>
  <c r="E44" i="11"/>
  <c r="D45" i="11"/>
  <c r="E45" i="11"/>
  <c r="D46" i="11"/>
  <c r="E46" i="11"/>
  <c r="D47" i="11"/>
  <c r="E47" i="11"/>
  <c r="D48" i="11"/>
  <c r="E48" i="11"/>
  <c r="D49" i="11"/>
  <c r="E49" i="11"/>
  <c r="D50" i="11"/>
  <c r="E50" i="11"/>
  <c r="D51" i="11"/>
  <c r="E51" i="11"/>
  <c r="D52" i="11"/>
  <c r="E52" i="11"/>
  <c r="D53" i="11"/>
  <c r="E53" i="11"/>
  <c r="D54" i="11"/>
  <c r="E54" i="11"/>
  <c r="X64" i="8"/>
  <c r="T45" i="8"/>
  <c r="M64" i="8"/>
  <c r="AL64" i="8"/>
  <c r="AK64" i="8"/>
  <c r="H59" i="12"/>
  <c r="H52" i="12"/>
  <c r="H33" i="12"/>
  <c r="H23" i="12"/>
  <c r="H55" i="12"/>
  <c r="H34" i="12"/>
  <c r="H48" i="12"/>
  <c r="H37" i="12"/>
  <c r="H43" i="12"/>
  <c r="H35" i="12"/>
  <c r="H32" i="12"/>
  <c r="H53" i="12"/>
  <c r="H31" i="12"/>
  <c r="H49" i="12"/>
  <c r="H19" i="12"/>
  <c r="H36" i="12"/>
  <c r="H46" i="12"/>
  <c r="H30" i="12"/>
  <c r="H42" i="12"/>
  <c r="H41" i="12"/>
  <c r="H28" i="12"/>
  <c r="H45" i="12"/>
  <c r="H29" i="12"/>
  <c r="H27" i="12"/>
  <c r="H17" i="12"/>
  <c r="H22" i="12"/>
  <c r="H50" i="12"/>
  <c r="H54" i="12"/>
  <c r="H11" i="12"/>
  <c r="H16" i="12"/>
  <c r="H38" i="12"/>
  <c r="H40" i="12"/>
  <c r="H58" i="12"/>
  <c r="H44" i="12"/>
  <c r="H26" i="12"/>
  <c r="H14" i="12"/>
  <c r="H47" i="12"/>
  <c r="H51" i="12"/>
  <c r="H18" i="12"/>
  <c r="H39" i="12"/>
  <c r="H57" i="12"/>
  <c r="H56" i="12"/>
  <c r="H9" i="12"/>
  <c r="H13" i="12"/>
  <c r="H12" i="12"/>
  <c r="H15" i="12"/>
  <c r="H24" i="12"/>
  <c r="H20" i="12"/>
  <c r="H25" i="12"/>
  <c r="H21" i="12"/>
  <c r="H10" i="12"/>
  <c r="H61" i="12"/>
  <c r="I59" i="12"/>
  <c r="C61" i="12"/>
  <c r="D59" i="12"/>
  <c r="J59" i="12"/>
  <c r="N59" i="12"/>
  <c r="N52" i="12"/>
  <c r="N33" i="12"/>
  <c r="N23" i="12"/>
  <c r="N55" i="12"/>
  <c r="N34" i="12"/>
  <c r="N48" i="12"/>
  <c r="N37" i="12"/>
  <c r="N43" i="12"/>
  <c r="N35" i="12"/>
  <c r="N32" i="12"/>
  <c r="N53" i="12"/>
  <c r="N31" i="12"/>
  <c r="N49" i="12"/>
  <c r="N19" i="12"/>
  <c r="N36" i="12"/>
  <c r="N46" i="12"/>
  <c r="N30" i="12"/>
  <c r="N42" i="12"/>
  <c r="N41" i="12"/>
  <c r="N28" i="12"/>
  <c r="N45" i="12"/>
  <c r="N29" i="12"/>
  <c r="N27" i="12"/>
  <c r="N17" i="12"/>
  <c r="N22" i="12"/>
  <c r="N50" i="12"/>
  <c r="N54" i="12"/>
  <c r="N11" i="12"/>
  <c r="N16" i="12"/>
  <c r="N38" i="12"/>
  <c r="N40" i="12"/>
  <c r="N58" i="12"/>
  <c r="N44" i="12"/>
  <c r="N26" i="12"/>
  <c r="N14" i="12"/>
  <c r="N47" i="12"/>
  <c r="N51" i="12"/>
  <c r="N18" i="12"/>
  <c r="N39" i="12"/>
  <c r="N57" i="12"/>
  <c r="N56" i="12"/>
  <c r="N9" i="12"/>
  <c r="N13" i="12"/>
  <c r="N12" i="12"/>
  <c r="N15" i="12"/>
  <c r="N24" i="12"/>
  <c r="N20" i="12"/>
  <c r="N25" i="12"/>
  <c r="N21" i="12"/>
  <c r="N10" i="12"/>
  <c r="N61" i="12"/>
  <c r="O59" i="12"/>
  <c r="P59" i="12"/>
  <c r="V59" i="12"/>
  <c r="I58" i="12"/>
  <c r="D58" i="12"/>
  <c r="J58" i="12"/>
  <c r="O58" i="12"/>
  <c r="P58" i="12"/>
  <c r="V58" i="12"/>
  <c r="I57" i="12"/>
  <c r="D57" i="12"/>
  <c r="J57" i="12"/>
  <c r="O57" i="12"/>
  <c r="P57" i="12"/>
  <c r="V57" i="12"/>
  <c r="I56" i="12"/>
  <c r="D56" i="12"/>
  <c r="J56" i="12"/>
  <c r="O56" i="12"/>
  <c r="P56" i="12"/>
  <c r="V56" i="12"/>
  <c r="I55" i="12"/>
  <c r="D55" i="12"/>
  <c r="J55" i="12"/>
  <c r="O55" i="12"/>
  <c r="P55" i="12"/>
  <c r="V55" i="12"/>
  <c r="I54" i="12"/>
  <c r="D54" i="12"/>
  <c r="J54" i="12"/>
  <c r="O54" i="12"/>
  <c r="P54" i="12"/>
  <c r="V54" i="12"/>
  <c r="I53" i="12"/>
  <c r="D53" i="12"/>
  <c r="J53" i="12"/>
  <c r="O53" i="12"/>
  <c r="P53" i="12"/>
  <c r="V53" i="12"/>
  <c r="I52" i="12"/>
  <c r="D52" i="12"/>
  <c r="J52" i="12"/>
  <c r="O52" i="12"/>
  <c r="P52" i="12"/>
  <c r="V52" i="12"/>
  <c r="I51" i="12"/>
  <c r="D51" i="12"/>
  <c r="J51" i="12"/>
  <c r="O51" i="12"/>
  <c r="P51" i="12"/>
  <c r="V51" i="12"/>
  <c r="I50" i="12"/>
  <c r="D50" i="12"/>
  <c r="J50" i="12"/>
  <c r="O50" i="12"/>
  <c r="P50" i="12"/>
  <c r="V50" i="12"/>
  <c r="I49" i="12"/>
  <c r="D49" i="12"/>
  <c r="J49" i="12"/>
  <c r="O49" i="12"/>
  <c r="P49" i="12"/>
  <c r="V49" i="12"/>
  <c r="I48" i="12"/>
  <c r="D48" i="12"/>
  <c r="J48" i="12"/>
  <c r="O48" i="12"/>
  <c r="P48" i="12"/>
  <c r="V48" i="12"/>
  <c r="I47" i="12"/>
  <c r="D47" i="12"/>
  <c r="J47" i="12"/>
  <c r="O47" i="12"/>
  <c r="P47" i="12"/>
  <c r="V47" i="12"/>
  <c r="I46" i="12"/>
  <c r="D46" i="12"/>
  <c r="J46" i="12"/>
  <c r="O46" i="12"/>
  <c r="P46" i="12"/>
  <c r="V46" i="12"/>
  <c r="I45" i="12"/>
  <c r="D45" i="12"/>
  <c r="J45" i="12"/>
  <c r="O45" i="12"/>
  <c r="P45" i="12"/>
  <c r="V45" i="12"/>
  <c r="I44" i="12"/>
  <c r="D44" i="12"/>
  <c r="J44" i="12"/>
  <c r="O44" i="12"/>
  <c r="P44" i="12"/>
  <c r="V44" i="12"/>
  <c r="I43" i="12"/>
  <c r="D43" i="12"/>
  <c r="J43" i="12"/>
  <c r="O43" i="12"/>
  <c r="P43" i="12"/>
  <c r="V43" i="12"/>
  <c r="I42" i="12"/>
  <c r="D42" i="12"/>
  <c r="J42" i="12"/>
  <c r="O42" i="12"/>
  <c r="P42" i="12"/>
  <c r="V42" i="12"/>
  <c r="I41" i="12"/>
  <c r="D41" i="12"/>
  <c r="J41" i="12"/>
  <c r="O41" i="12"/>
  <c r="P41" i="12"/>
  <c r="V41" i="12"/>
  <c r="I40" i="12"/>
  <c r="D40" i="12"/>
  <c r="J40" i="12"/>
  <c r="O40" i="12"/>
  <c r="P40" i="12"/>
  <c r="V40" i="12"/>
  <c r="I39" i="12"/>
  <c r="D39" i="12"/>
  <c r="J39" i="12"/>
  <c r="O39" i="12"/>
  <c r="P39" i="12"/>
  <c r="V39" i="12"/>
  <c r="I38" i="12"/>
  <c r="D38" i="12"/>
  <c r="J38" i="12"/>
  <c r="O38" i="12"/>
  <c r="P38" i="12"/>
  <c r="V38" i="12"/>
  <c r="I37" i="12"/>
  <c r="D37" i="12"/>
  <c r="J37" i="12"/>
  <c r="O37" i="12"/>
  <c r="P37" i="12"/>
  <c r="V37" i="12"/>
  <c r="I36" i="12"/>
  <c r="D36" i="12"/>
  <c r="J36" i="12"/>
  <c r="O36" i="12"/>
  <c r="P36" i="12"/>
  <c r="V36" i="12"/>
  <c r="I35" i="12"/>
  <c r="D35" i="12"/>
  <c r="J35" i="12"/>
  <c r="O35" i="12"/>
  <c r="P35" i="12"/>
  <c r="V35" i="12"/>
  <c r="I34" i="12"/>
  <c r="D34" i="12"/>
  <c r="J34" i="12"/>
  <c r="O34" i="12"/>
  <c r="P34" i="12"/>
  <c r="V34" i="12"/>
  <c r="I33" i="12"/>
  <c r="D33" i="12"/>
  <c r="J33" i="12"/>
  <c r="O33" i="12"/>
  <c r="P33" i="12"/>
  <c r="V33" i="12"/>
  <c r="I32" i="12"/>
  <c r="D32" i="12"/>
  <c r="J32" i="12"/>
  <c r="O32" i="12"/>
  <c r="P32" i="12"/>
  <c r="V32" i="12"/>
  <c r="I31" i="12"/>
  <c r="D31" i="12"/>
  <c r="J31" i="12"/>
  <c r="O31" i="12"/>
  <c r="P31" i="12"/>
  <c r="V31" i="12"/>
  <c r="I30" i="12"/>
  <c r="D30" i="12"/>
  <c r="J30" i="12"/>
  <c r="O30" i="12"/>
  <c r="P30" i="12"/>
  <c r="V30" i="12"/>
  <c r="I29" i="12"/>
  <c r="D29" i="12"/>
  <c r="J29" i="12"/>
  <c r="O29" i="12"/>
  <c r="P29" i="12"/>
  <c r="V29" i="12"/>
  <c r="I28" i="12"/>
  <c r="D28" i="12"/>
  <c r="J28" i="12"/>
  <c r="O28" i="12"/>
  <c r="P28" i="12"/>
  <c r="V28" i="12"/>
  <c r="I27" i="12"/>
  <c r="D27" i="12"/>
  <c r="J27" i="12"/>
  <c r="O27" i="12"/>
  <c r="P27" i="12"/>
  <c r="V27" i="12"/>
  <c r="I26" i="12"/>
  <c r="D26" i="12"/>
  <c r="J26" i="12"/>
  <c r="O26" i="12"/>
  <c r="P26" i="12"/>
  <c r="V26" i="12"/>
  <c r="I25" i="12"/>
  <c r="D25" i="12"/>
  <c r="J25" i="12"/>
  <c r="O25" i="12"/>
  <c r="P25" i="12"/>
  <c r="V25" i="12"/>
  <c r="I24" i="12"/>
  <c r="D24" i="12"/>
  <c r="J24" i="12"/>
  <c r="O24" i="12"/>
  <c r="P24" i="12"/>
  <c r="V24" i="12"/>
  <c r="I23" i="12"/>
  <c r="D23" i="12"/>
  <c r="J23" i="12"/>
  <c r="O23" i="12"/>
  <c r="P23" i="12"/>
  <c r="V23" i="12"/>
  <c r="I22" i="12"/>
  <c r="D22" i="12"/>
  <c r="J22" i="12"/>
  <c r="O22" i="12"/>
  <c r="P22" i="12"/>
  <c r="V22" i="12"/>
  <c r="I21" i="12"/>
  <c r="D21" i="12"/>
  <c r="J21" i="12"/>
  <c r="O21" i="12"/>
  <c r="P21" i="12"/>
  <c r="V21" i="12"/>
  <c r="I20" i="12"/>
  <c r="D20" i="12"/>
  <c r="J20" i="12"/>
  <c r="O20" i="12"/>
  <c r="P20" i="12"/>
  <c r="V20" i="12"/>
  <c r="I19" i="12"/>
  <c r="D19" i="12"/>
  <c r="J19" i="12"/>
  <c r="O19" i="12"/>
  <c r="P19" i="12"/>
  <c r="V19" i="12"/>
  <c r="I18" i="12"/>
  <c r="D18" i="12"/>
  <c r="J18" i="12"/>
  <c r="O18" i="12"/>
  <c r="P18" i="12"/>
  <c r="V18" i="12"/>
  <c r="I17" i="12"/>
  <c r="D17" i="12"/>
  <c r="J17" i="12"/>
  <c r="O17" i="12"/>
  <c r="P17" i="12"/>
  <c r="V17" i="12"/>
  <c r="I16" i="12"/>
  <c r="D16" i="12"/>
  <c r="J16" i="12"/>
  <c r="O16" i="12"/>
  <c r="P16" i="12"/>
  <c r="V16" i="12"/>
  <c r="I15" i="12"/>
  <c r="D15" i="12"/>
  <c r="J15" i="12"/>
  <c r="O15" i="12"/>
  <c r="P15" i="12"/>
  <c r="V15" i="12"/>
  <c r="I14" i="12"/>
  <c r="D14" i="12"/>
  <c r="J14" i="12"/>
  <c r="O14" i="12"/>
  <c r="P14" i="12"/>
  <c r="V14" i="12"/>
  <c r="I13" i="12"/>
  <c r="D13" i="12"/>
  <c r="J13" i="12"/>
  <c r="O13" i="12"/>
  <c r="P13" i="12"/>
  <c r="V13" i="12"/>
  <c r="I12" i="12"/>
  <c r="D12" i="12"/>
  <c r="J12" i="12"/>
  <c r="O12" i="12"/>
  <c r="P12" i="12"/>
  <c r="V12" i="12"/>
  <c r="I11" i="12"/>
  <c r="D11" i="12"/>
  <c r="J11" i="12"/>
  <c r="O11" i="12"/>
  <c r="P11" i="12"/>
  <c r="V11" i="12"/>
  <c r="I10" i="12"/>
  <c r="D10" i="12"/>
  <c r="J10" i="12"/>
  <c r="O10" i="12"/>
  <c r="P10" i="12"/>
  <c r="V10" i="12"/>
  <c r="I9" i="12"/>
  <c r="D9" i="12"/>
  <c r="J9" i="12"/>
  <c r="O9" i="12"/>
  <c r="P9" i="12"/>
  <c r="V9" i="12"/>
  <c r="T10" i="12"/>
  <c r="T41" i="12"/>
  <c r="T13" i="12"/>
  <c r="T46" i="12"/>
  <c r="T35" i="12"/>
  <c r="T57" i="12"/>
  <c r="T9" i="12"/>
  <c r="T23" i="12"/>
  <c r="T19" i="12"/>
  <c r="T21" i="12"/>
  <c r="T27" i="12"/>
  <c r="T56" i="12"/>
  <c r="T37" i="12"/>
  <c r="T45" i="12"/>
  <c r="T11" i="12"/>
  <c r="T34" i="12"/>
  <c r="T20" i="12"/>
  <c r="T32" i="12"/>
  <c r="T55" i="12"/>
  <c r="T44" i="12"/>
  <c r="T49" i="12"/>
  <c r="T39" i="12"/>
  <c r="T40" i="12"/>
  <c r="T15" i="12"/>
  <c r="T24" i="12"/>
  <c r="T30" i="12"/>
  <c r="T26" i="12"/>
  <c r="T42" i="12"/>
  <c r="T43" i="12"/>
  <c r="T53" i="12"/>
  <c r="T54" i="12"/>
  <c r="T47" i="12"/>
  <c r="T22" i="12"/>
  <c r="T16" i="12"/>
  <c r="T18" i="12"/>
  <c r="T38" i="12"/>
  <c r="T28" i="12"/>
  <c r="T48" i="12"/>
  <c r="T12" i="12"/>
  <c r="T58" i="12"/>
  <c r="T31" i="12"/>
  <c r="T33" i="12"/>
  <c r="T59" i="12"/>
  <c r="T51" i="12"/>
  <c r="T50" i="12"/>
  <c r="T36" i="12"/>
  <c r="T52" i="12"/>
  <c r="T14" i="12"/>
  <c r="T29" i="12"/>
  <c r="T25" i="12"/>
  <c r="T17" i="12"/>
  <c r="H69" i="12"/>
  <c r="H68" i="12"/>
  <c r="H67" i="12"/>
  <c r="H66" i="12"/>
  <c r="H65" i="12"/>
  <c r="H64" i="12"/>
  <c r="H63" i="12"/>
  <c r="N63" i="12"/>
  <c r="N64" i="12"/>
  <c r="N65" i="12"/>
  <c r="N66" i="12"/>
  <c r="N67" i="12"/>
  <c r="N71" i="12"/>
  <c r="K5" i="11"/>
  <c r="K6" i="11"/>
  <c r="K7" i="11"/>
  <c r="K8" i="11"/>
  <c r="K9" i="11"/>
  <c r="K10" i="11"/>
  <c r="K11" i="11"/>
  <c r="K12" i="11"/>
  <c r="K13" i="11"/>
  <c r="K14" i="11"/>
  <c r="K15" i="11"/>
  <c r="K16" i="11"/>
  <c r="K17" i="11"/>
  <c r="K18" i="11"/>
  <c r="K19" i="11"/>
  <c r="K20" i="11"/>
  <c r="K21" i="11"/>
  <c r="K22" i="11"/>
  <c r="K23" i="11"/>
  <c r="K24" i="11"/>
  <c r="K25" i="11"/>
  <c r="K26" i="11"/>
  <c r="K27" i="11"/>
  <c r="K28" i="11"/>
  <c r="K29" i="11"/>
  <c r="K30" i="11"/>
  <c r="K31" i="11"/>
  <c r="K32" i="11"/>
  <c r="K33" i="11"/>
  <c r="K34" i="11"/>
  <c r="K35" i="11"/>
  <c r="K36" i="11"/>
  <c r="K37" i="11"/>
  <c r="K38" i="11"/>
  <c r="K39" i="11"/>
  <c r="K40" i="11"/>
  <c r="K41" i="11"/>
  <c r="K42" i="11"/>
  <c r="K43" i="11"/>
  <c r="K44" i="11"/>
  <c r="K45" i="11"/>
  <c r="K46" i="11"/>
  <c r="K47" i="11"/>
  <c r="K48" i="11"/>
  <c r="K49" i="11"/>
  <c r="K50" i="11"/>
  <c r="K51" i="11"/>
  <c r="K52" i="11"/>
  <c r="K53" i="11"/>
  <c r="K54" i="11"/>
  <c r="J5" i="11"/>
  <c r="J6" i="11"/>
  <c r="J7" i="11"/>
  <c r="J8" i="11"/>
  <c r="J9" i="11"/>
  <c r="J10" i="11"/>
  <c r="J11" i="11"/>
  <c r="J12" i="11"/>
  <c r="J13" i="11"/>
  <c r="J14" i="11"/>
  <c r="J15" i="11"/>
  <c r="J16" i="11"/>
  <c r="J17" i="11"/>
  <c r="J18" i="11"/>
  <c r="J19" i="11"/>
  <c r="J20" i="11"/>
  <c r="J21" i="11"/>
  <c r="J22" i="11"/>
  <c r="J23" i="11"/>
  <c r="J24" i="11"/>
  <c r="J25" i="11"/>
  <c r="J26" i="11"/>
  <c r="J27" i="11"/>
  <c r="J28" i="11"/>
  <c r="J29" i="11"/>
  <c r="J30" i="11"/>
  <c r="J31" i="11"/>
  <c r="J32" i="11"/>
  <c r="J33" i="11"/>
  <c r="J34" i="11"/>
  <c r="J35" i="11"/>
  <c r="J36" i="11"/>
  <c r="J37" i="11"/>
  <c r="J38" i="11"/>
  <c r="J39" i="11"/>
  <c r="J40" i="11"/>
  <c r="J41" i="11"/>
  <c r="J42" i="11"/>
  <c r="J43" i="11"/>
  <c r="J44" i="11"/>
  <c r="J45" i="11"/>
  <c r="J46" i="11"/>
  <c r="J47" i="11"/>
  <c r="J48" i="11"/>
  <c r="J49" i="11"/>
  <c r="J50" i="11"/>
  <c r="J51" i="11"/>
  <c r="J52" i="11"/>
  <c r="J53" i="11"/>
  <c r="J54" i="11"/>
  <c r="M21" i="8"/>
  <c r="AL21" i="8"/>
  <c r="M22" i="8"/>
  <c r="AL22" i="8"/>
  <c r="M23" i="8"/>
  <c r="AL23" i="8"/>
  <c r="M24" i="8"/>
  <c r="AL24" i="8"/>
  <c r="M25" i="8"/>
  <c r="AL25" i="8"/>
  <c r="M26" i="8"/>
  <c r="AL26" i="8"/>
  <c r="M27" i="8"/>
  <c r="AL27" i="8"/>
  <c r="M28" i="8"/>
  <c r="AL28" i="8"/>
  <c r="M29" i="8"/>
  <c r="AL29" i="8"/>
  <c r="M31" i="8"/>
  <c r="AL31" i="8"/>
  <c r="M32" i="8"/>
  <c r="AL32" i="8"/>
  <c r="M33" i="8"/>
  <c r="AL33" i="8"/>
  <c r="M34" i="8"/>
  <c r="AL34" i="8"/>
  <c r="M35" i="8"/>
  <c r="AL35" i="8"/>
  <c r="M36" i="8"/>
  <c r="AL36" i="8"/>
  <c r="M38" i="8"/>
  <c r="AL38" i="8"/>
  <c r="M39" i="8"/>
  <c r="AL39" i="8"/>
  <c r="M40" i="8"/>
  <c r="AL40" i="8"/>
  <c r="M41" i="8"/>
  <c r="AL41" i="8"/>
  <c r="M42" i="8"/>
  <c r="AL42" i="8"/>
  <c r="M43" i="8"/>
  <c r="AL43" i="8"/>
  <c r="M44" i="8"/>
  <c r="AL44" i="8"/>
  <c r="M45" i="8"/>
  <c r="AL45" i="8"/>
  <c r="M46" i="8"/>
  <c r="AL46" i="8"/>
  <c r="M47" i="8"/>
  <c r="AL47" i="8"/>
  <c r="M48" i="8"/>
  <c r="AL48" i="8"/>
  <c r="M49" i="8"/>
  <c r="AL49" i="8"/>
  <c r="M50" i="8"/>
  <c r="AL50" i="8"/>
  <c r="M51" i="8"/>
  <c r="AL51" i="8"/>
  <c r="M52" i="8"/>
  <c r="AL52" i="8"/>
  <c r="M53" i="8"/>
  <c r="AL53" i="8"/>
  <c r="M55" i="8"/>
  <c r="AL55" i="8"/>
  <c r="M56" i="8"/>
  <c r="AL56" i="8"/>
  <c r="M57" i="8"/>
  <c r="AL57" i="8"/>
  <c r="M10" i="8"/>
  <c r="AL10" i="8"/>
  <c r="M11" i="8"/>
  <c r="AL11" i="8"/>
  <c r="M12" i="8"/>
  <c r="AL12" i="8"/>
  <c r="M13" i="8"/>
  <c r="AL13" i="8"/>
  <c r="M14" i="8"/>
  <c r="AL14" i="8"/>
  <c r="M16" i="8"/>
  <c r="AL16" i="8"/>
  <c r="M17" i="8"/>
  <c r="AL17" i="8"/>
  <c r="M18" i="8"/>
  <c r="AL18" i="8"/>
  <c r="M19" i="8"/>
  <c r="AL19" i="8"/>
  <c r="M20" i="8"/>
  <c r="AL20" i="8"/>
  <c r="M60" i="8"/>
  <c r="AL60" i="8"/>
  <c r="M61" i="8"/>
  <c r="AL61" i="8"/>
  <c r="M62" i="8"/>
  <c r="AL62" i="8"/>
  <c r="M63" i="8"/>
  <c r="AL63" i="8"/>
  <c r="M65" i="8"/>
  <c r="AL65" i="8"/>
  <c r="M66" i="8"/>
  <c r="AL66" i="8"/>
  <c r="AL69" i="8"/>
  <c r="AK17" i="8"/>
  <c r="AK18" i="8"/>
  <c r="AK19" i="8"/>
  <c r="AK20" i="8"/>
  <c r="AK21" i="8"/>
  <c r="AK22" i="8"/>
  <c r="AK23" i="8"/>
  <c r="AK24" i="8"/>
  <c r="AK25" i="8"/>
  <c r="AK26" i="8"/>
  <c r="AK27" i="8"/>
  <c r="AK28" i="8"/>
  <c r="AK29" i="8"/>
  <c r="AK31" i="8"/>
  <c r="AK32" i="8"/>
  <c r="AK33" i="8"/>
  <c r="AK34" i="8"/>
  <c r="AK35" i="8"/>
  <c r="AK36" i="8"/>
  <c r="AK38" i="8"/>
  <c r="AK39" i="8"/>
  <c r="AK40" i="8"/>
  <c r="AK41" i="8"/>
  <c r="AK42" i="8"/>
  <c r="AK43" i="8"/>
  <c r="AK44" i="8"/>
  <c r="AK45" i="8"/>
  <c r="AK46" i="8"/>
  <c r="AK47" i="8"/>
  <c r="AK48" i="8"/>
  <c r="AK49" i="8"/>
  <c r="AK50" i="8"/>
  <c r="AK51" i="8"/>
  <c r="AK52" i="8"/>
  <c r="AK53" i="8"/>
  <c r="AK55" i="8"/>
  <c r="AK56" i="8"/>
  <c r="AK57" i="8"/>
  <c r="AK10" i="8"/>
  <c r="AK11" i="8"/>
  <c r="AK12" i="8"/>
  <c r="AK13" i="8"/>
  <c r="AK14" i="8"/>
  <c r="AK16" i="8"/>
  <c r="AK60" i="8"/>
  <c r="AK61" i="8"/>
  <c r="AK62" i="8"/>
  <c r="AK63" i="8"/>
  <c r="AK65" i="8"/>
  <c r="AK66" i="8"/>
  <c r="AK69" i="8"/>
  <c r="V66" i="1"/>
  <c r="V77" i="1"/>
  <c r="V76" i="1"/>
  <c r="V75" i="1"/>
  <c r="V74" i="1"/>
  <c r="F73" i="9"/>
  <c r="F72" i="9"/>
  <c r="F70" i="9"/>
  <c r="F69" i="9"/>
  <c r="F68" i="9"/>
  <c r="F67" i="9"/>
  <c r="F66" i="9"/>
  <c r="F65" i="9"/>
  <c r="F64" i="9"/>
  <c r="D71" i="9"/>
  <c r="D70" i="9"/>
  <c r="D68" i="9"/>
  <c r="D67" i="9"/>
  <c r="D66" i="9"/>
  <c r="D65" i="9"/>
  <c r="D64" i="9"/>
  <c r="J69" i="8"/>
  <c r="K69" i="8"/>
  <c r="L69" i="8"/>
  <c r="N69" i="8"/>
  <c r="O69" i="8"/>
  <c r="P69" i="8"/>
  <c r="Q69" i="8"/>
  <c r="R69" i="8"/>
  <c r="U69" i="8"/>
  <c r="U67" i="8"/>
  <c r="M15" i="8"/>
  <c r="M30" i="8"/>
  <c r="M37" i="8"/>
  <c r="M54" i="8"/>
  <c r="M58" i="8"/>
  <c r="M59" i="8"/>
  <c r="M69" i="8"/>
  <c r="X69" i="8"/>
  <c r="X67" i="8"/>
  <c r="X66" i="8"/>
  <c r="X65" i="8"/>
  <c r="X63" i="8"/>
  <c r="X62" i="8"/>
  <c r="X61" i="8"/>
  <c r="X60" i="8"/>
  <c r="X59" i="8"/>
  <c r="X58" i="8"/>
  <c r="X57" i="8"/>
  <c r="X56" i="8"/>
  <c r="X55" i="8"/>
  <c r="X54" i="8"/>
  <c r="X53" i="8"/>
  <c r="X52" i="8"/>
  <c r="X51" i="8"/>
  <c r="X50" i="8"/>
  <c r="X49" i="8"/>
  <c r="X48" i="8"/>
  <c r="X47" i="8"/>
  <c r="X46" i="8"/>
  <c r="X45" i="8"/>
  <c r="X44" i="8"/>
  <c r="X43" i="8"/>
  <c r="X42" i="8"/>
  <c r="X41" i="8"/>
  <c r="X40" i="8"/>
  <c r="X39" i="8"/>
  <c r="X38" i="8"/>
  <c r="X37" i="8"/>
  <c r="X36" i="8"/>
  <c r="X35" i="8"/>
  <c r="X34" i="8"/>
  <c r="X33" i="8"/>
  <c r="X32" i="8"/>
  <c r="X31" i="8"/>
  <c r="X30" i="8"/>
  <c r="X29" i="8"/>
  <c r="X28" i="8"/>
  <c r="X27" i="8"/>
  <c r="X26" i="8"/>
  <c r="X25" i="8"/>
  <c r="X24" i="8"/>
  <c r="X23" i="8"/>
  <c r="X22" i="8"/>
  <c r="X21" i="8"/>
  <c r="X20" i="8"/>
  <c r="X19" i="8"/>
  <c r="X18" i="8"/>
  <c r="X17" i="8"/>
  <c r="X16" i="8"/>
  <c r="X15" i="8"/>
  <c r="X14" i="8"/>
  <c r="X13" i="8"/>
  <c r="X12" i="8"/>
  <c r="X11" i="8"/>
  <c r="X10" i="8"/>
  <c r="S10" i="8"/>
  <c r="T10" i="8"/>
  <c r="S11" i="8"/>
  <c r="T11" i="8"/>
  <c r="S12" i="8"/>
  <c r="T12" i="8"/>
  <c r="S13" i="8"/>
  <c r="T13" i="8"/>
  <c r="S14" i="8"/>
  <c r="T14" i="8"/>
  <c r="S26" i="8"/>
  <c r="T26" i="8"/>
  <c r="S29" i="8"/>
  <c r="T29" i="8"/>
  <c r="S30" i="8"/>
  <c r="T30" i="8"/>
  <c r="S31" i="8"/>
  <c r="T31" i="8"/>
  <c r="S33" i="8"/>
  <c r="T33" i="8"/>
  <c r="S39" i="8"/>
  <c r="T39" i="8"/>
  <c r="S42" i="8"/>
  <c r="T42" i="8"/>
  <c r="S45" i="8"/>
  <c r="S46" i="8"/>
  <c r="T46" i="8"/>
  <c r="S47" i="8"/>
  <c r="T47" i="8"/>
  <c r="S48" i="8"/>
  <c r="T48" i="8"/>
  <c r="S53" i="8"/>
  <c r="T53" i="8"/>
  <c r="S54" i="8"/>
  <c r="T54" i="8"/>
  <c r="S55" i="8"/>
  <c r="T55" i="8"/>
  <c r="S56" i="8"/>
  <c r="T56" i="8"/>
  <c r="S58" i="8"/>
  <c r="T58" i="8"/>
  <c r="S59" i="8"/>
  <c r="T59" i="8"/>
  <c r="S60" i="8"/>
  <c r="T60" i="8"/>
  <c r="V60" i="8"/>
  <c r="V56" i="8"/>
  <c r="V48" i="8"/>
  <c r="S66" i="8"/>
  <c r="T66" i="8"/>
  <c r="V66" i="8"/>
  <c r="V59" i="8"/>
  <c r="V58" i="8"/>
  <c r="V55" i="8"/>
  <c r="V54" i="8"/>
  <c r="V53" i="8"/>
  <c r="V47" i="8"/>
  <c r="V46" i="8"/>
  <c r="V45" i="8"/>
  <c r="V42" i="8"/>
  <c r="V39" i="8"/>
  <c r="V33" i="8"/>
  <c r="V31" i="8"/>
  <c r="V30" i="8"/>
  <c r="V29" i="8"/>
  <c r="V26" i="8"/>
  <c r="V14" i="8"/>
  <c r="P54" i="1"/>
  <c r="C23" i="6"/>
  <c r="C35" i="6"/>
  <c r="C29" i="6"/>
  <c r="D35" i="6"/>
  <c r="AE69" i="8"/>
  <c r="C34" i="6"/>
  <c r="D34" i="6"/>
  <c r="AB69" i="8"/>
  <c r="C33" i="6"/>
  <c r="D33" i="6"/>
  <c r="Y69" i="8"/>
  <c r="C32" i="6"/>
  <c r="D32" i="6"/>
  <c r="U30" i="8"/>
  <c r="BD68" i="1"/>
  <c r="BA68" i="1"/>
  <c r="AX68" i="1"/>
  <c r="AU68" i="1"/>
  <c r="AR68" i="1"/>
  <c r="AO68" i="1"/>
  <c r="AL68" i="1"/>
  <c r="AI68" i="1"/>
  <c r="AF68" i="1"/>
  <c r="AC68" i="1"/>
  <c r="Z68" i="1"/>
  <c r="AG69" i="8"/>
  <c r="AD69" i="8"/>
  <c r="AA69" i="8"/>
  <c r="I69" i="8"/>
  <c r="U65" i="8"/>
  <c r="U63" i="8"/>
  <c r="U62" i="8"/>
  <c r="U61" i="8"/>
  <c r="U60" i="8"/>
  <c r="U44" i="8"/>
  <c r="U57" i="8"/>
  <c r="U55" i="8"/>
  <c r="U28" i="8"/>
  <c r="U53" i="8"/>
  <c r="U52" i="8"/>
  <c r="U51" i="8"/>
  <c r="U50" i="8"/>
  <c r="U49" i="8"/>
  <c r="U48" i="8"/>
  <c r="U47" i="8"/>
  <c r="U45" i="8"/>
  <c r="U41" i="8"/>
  <c r="U39" i="8"/>
  <c r="U15" i="8"/>
  <c r="U58" i="8"/>
  <c r="U38" i="8"/>
  <c r="U37" i="8"/>
  <c r="U36" i="8"/>
  <c r="U35" i="8"/>
  <c r="U34" i="8"/>
  <c r="U33" i="8"/>
  <c r="U66" i="8"/>
  <c r="U54" i="8"/>
  <c r="U32" i="8"/>
  <c r="U31" i="8"/>
  <c r="U40" i="8"/>
  <c r="U43" i="8"/>
  <c r="U59" i="8"/>
  <c r="U29" i="8"/>
  <c r="U27" i="8"/>
  <c r="U56" i="8"/>
  <c r="U26" i="8"/>
  <c r="U46" i="8"/>
  <c r="U25" i="8"/>
  <c r="U24" i="8"/>
  <c r="U23" i="8"/>
  <c r="U22" i="8"/>
  <c r="U21" i="8"/>
  <c r="U20" i="8"/>
  <c r="U19" i="8"/>
  <c r="U18" i="8"/>
  <c r="U17" i="8"/>
  <c r="U16" i="8"/>
  <c r="U42" i="8"/>
  <c r="U14" i="8"/>
  <c r="V12" i="8"/>
  <c r="U12" i="8"/>
  <c r="V13" i="8"/>
  <c r="U13" i="8"/>
  <c r="V11" i="8"/>
  <c r="U11" i="8"/>
  <c r="V10" i="8"/>
  <c r="U10" i="8"/>
  <c r="C21" i="6"/>
  <c r="C16" i="6"/>
  <c r="BF68" i="1"/>
  <c r="BC68" i="1"/>
  <c r="C15" i="6"/>
  <c r="C9" i="6"/>
  <c r="P10" i="1"/>
  <c r="T10" i="1"/>
  <c r="U10" i="1"/>
  <c r="P11" i="1"/>
  <c r="T11" i="1"/>
  <c r="U11" i="1"/>
  <c r="P12" i="1"/>
  <c r="T12" i="1"/>
  <c r="U12" i="1"/>
  <c r="P13" i="1"/>
  <c r="T13" i="1"/>
  <c r="U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T14" i="1"/>
  <c r="U14" i="1"/>
  <c r="P28" i="1"/>
  <c r="P29" i="1"/>
  <c r="P30" i="1"/>
  <c r="P31" i="1"/>
  <c r="T28" i="1"/>
  <c r="U28" i="1"/>
  <c r="P32" i="1"/>
  <c r="T32" i="1"/>
  <c r="U32" i="1"/>
  <c r="P33" i="1"/>
  <c r="P34" i="1"/>
  <c r="P35" i="1"/>
  <c r="P36" i="1"/>
  <c r="T33" i="1"/>
  <c r="U33" i="1"/>
  <c r="P37" i="1"/>
  <c r="P38" i="1"/>
  <c r="T37" i="1"/>
  <c r="U37" i="1"/>
  <c r="P39" i="1"/>
  <c r="P40" i="1"/>
  <c r="P41" i="1"/>
  <c r="P42" i="1"/>
  <c r="P43" i="1"/>
  <c r="P44" i="1"/>
  <c r="T39" i="1"/>
  <c r="U39" i="1"/>
  <c r="P45" i="1"/>
  <c r="T45" i="1"/>
  <c r="U45" i="1"/>
  <c r="P46" i="1"/>
  <c r="P47" i="1"/>
  <c r="P48" i="1"/>
  <c r="T46" i="1"/>
  <c r="U46" i="1"/>
  <c r="P49" i="1"/>
  <c r="T49" i="1"/>
  <c r="U49" i="1"/>
  <c r="P50" i="1"/>
  <c r="T50" i="1"/>
  <c r="U50" i="1"/>
  <c r="P51" i="1"/>
  <c r="P52" i="1"/>
  <c r="P53" i="1"/>
  <c r="P55" i="1"/>
  <c r="T51" i="1"/>
  <c r="U51" i="1"/>
  <c r="P56" i="1"/>
  <c r="T56" i="1"/>
  <c r="U56" i="1"/>
  <c r="P57" i="1"/>
  <c r="T57" i="1"/>
  <c r="U57" i="1"/>
  <c r="P59" i="1"/>
  <c r="T59" i="1"/>
  <c r="U59" i="1"/>
  <c r="P60" i="1"/>
  <c r="T60" i="1"/>
  <c r="U60" i="1"/>
  <c r="P61" i="1"/>
  <c r="P62" i="1"/>
  <c r="P63" i="1"/>
  <c r="P64" i="1"/>
  <c r="P65" i="1"/>
  <c r="T61" i="1"/>
  <c r="U61" i="1"/>
  <c r="R66" i="1"/>
  <c r="R68" i="1"/>
  <c r="S66" i="1"/>
  <c r="S68" i="1"/>
  <c r="H66" i="1"/>
  <c r="H68" i="1"/>
  <c r="I68" i="1"/>
  <c r="L68" i="1"/>
  <c r="N68" i="1"/>
  <c r="V68" i="1"/>
  <c r="W61" i="1"/>
  <c r="W57" i="1"/>
  <c r="W51" i="1"/>
  <c r="W46" i="1"/>
  <c r="W39" i="1"/>
  <c r="W37" i="1"/>
  <c r="W33" i="1"/>
  <c r="W28" i="1"/>
  <c r="W14" i="1"/>
  <c r="W56" i="1"/>
  <c r="W60" i="1"/>
  <c r="W59" i="1"/>
  <c r="W50" i="1"/>
  <c r="W49" i="1"/>
  <c r="W45" i="1"/>
  <c r="W32" i="1"/>
  <c r="W13" i="1"/>
  <c r="W12" i="1"/>
  <c r="W11" i="1"/>
  <c r="W10" i="1"/>
  <c r="V65" i="1"/>
  <c r="V64" i="1"/>
  <c r="V63" i="1"/>
  <c r="V62" i="1"/>
  <c r="V61" i="1"/>
  <c r="V60" i="1"/>
  <c r="V59" i="1"/>
  <c r="V58" i="1"/>
  <c r="V57" i="1"/>
  <c r="V56" i="1"/>
  <c r="V55" i="1"/>
  <c r="V54" i="1"/>
  <c r="V53" i="1"/>
  <c r="V52" i="1"/>
  <c r="V51" i="1"/>
  <c r="V50" i="1"/>
  <c r="V49" i="1"/>
  <c r="V48" i="1"/>
  <c r="V47" i="1"/>
  <c r="V46" i="1"/>
  <c r="V45" i="1"/>
  <c r="V44" i="1"/>
  <c r="V43" i="1"/>
  <c r="V42" i="1"/>
  <c r="V41" i="1"/>
  <c r="V40" i="1"/>
  <c r="V39" i="1"/>
  <c r="V38" i="1"/>
  <c r="V37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23" i="1"/>
  <c r="V22" i="1"/>
  <c r="V21" i="1"/>
  <c r="V20" i="1"/>
  <c r="V19" i="1"/>
  <c r="V18" i="1"/>
  <c r="V17" i="1"/>
  <c r="V16" i="1"/>
  <c r="V15" i="1"/>
  <c r="V14" i="1"/>
  <c r="V13" i="1"/>
  <c r="V12" i="1"/>
  <c r="V11" i="1"/>
  <c r="V10" i="1"/>
  <c r="D21" i="6"/>
  <c r="D15" i="6"/>
  <c r="D16" i="6"/>
  <c r="P68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5" i="1"/>
  <c r="Q56" i="1"/>
  <c r="Q57" i="1"/>
  <c r="Q59" i="1"/>
  <c r="Q60" i="1"/>
  <c r="Q61" i="1"/>
  <c r="Q62" i="1"/>
  <c r="Q63" i="1"/>
  <c r="Q64" i="1"/>
  <c r="Q65" i="1"/>
  <c r="Q10" i="1"/>
  <c r="Q11" i="1"/>
  <c r="Q12" i="1"/>
  <c r="Q13" i="1"/>
  <c r="Q14" i="1"/>
  <c r="Q15" i="1"/>
  <c r="Q68" i="1"/>
  <c r="G68" i="1"/>
  <c r="Y68" i="1"/>
  <c r="C30" i="6"/>
  <c r="C22" i="6"/>
  <c r="D22" i="6"/>
  <c r="C20" i="6"/>
  <c r="D20" i="6"/>
  <c r="C19" i="6"/>
  <c r="D19" i="6"/>
  <c r="C14" i="6"/>
  <c r="D14" i="6"/>
  <c r="C18" i="6"/>
  <c r="D18" i="6"/>
  <c r="C17" i="6"/>
  <c r="D17" i="6"/>
  <c r="C13" i="6"/>
  <c r="D13" i="6"/>
  <c r="C12" i="6"/>
  <c r="D12" i="6"/>
  <c r="D23" i="6"/>
  <c r="C10" i="6"/>
  <c r="AZ68" i="1"/>
  <c r="AW68" i="1"/>
  <c r="AT68" i="1"/>
  <c r="AQ68" i="1"/>
  <c r="AN68" i="1"/>
  <c r="AK68" i="1"/>
  <c r="AH68" i="1"/>
  <c r="AE68" i="1"/>
  <c r="AB68" i="1"/>
  <c r="H71" i="12"/>
</calcChain>
</file>

<file path=xl/sharedStrings.xml><?xml version="1.0" encoding="utf-8"?>
<sst xmlns="http://schemas.openxmlformats.org/spreadsheetml/2006/main" count="1209" uniqueCount="306">
  <si>
    <t>© OnElections.net</t>
  </si>
  <si>
    <t>United States - Republican National Convention</t>
  </si>
  <si>
    <t>2016 Primary Elections</t>
  </si>
  <si>
    <t>Total</t>
  </si>
  <si>
    <t>Iowa</t>
  </si>
  <si>
    <t>Caucuses</t>
  </si>
  <si>
    <t>Closed</t>
  </si>
  <si>
    <t>New Hampshire</t>
  </si>
  <si>
    <t>Primary</t>
  </si>
  <si>
    <t>South Carolina</t>
  </si>
  <si>
    <t>Open</t>
  </si>
  <si>
    <t>winner-take-all for district delegates by district vote.</t>
  </si>
  <si>
    <t>Washington</t>
  </si>
  <si>
    <t>Nevada</t>
  </si>
  <si>
    <t>Alabama</t>
  </si>
  <si>
    <t>Alaska</t>
  </si>
  <si>
    <t>Arkansas</t>
  </si>
  <si>
    <t>Colorado</t>
  </si>
  <si>
    <t>Georgia</t>
  </si>
  <si>
    <t>Massachusetts</t>
  </si>
  <si>
    <t>Minnesota</t>
  </si>
  <si>
    <t>North Dakota</t>
  </si>
  <si>
    <t>Oklahoma</t>
  </si>
  <si>
    <t>Tennessee</t>
  </si>
  <si>
    <t>Texas</t>
  </si>
  <si>
    <t>Vermont</t>
  </si>
  <si>
    <t>Virginia</t>
  </si>
  <si>
    <t>Wyoming</t>
  </si>
  <si>
    <t>Kansas</t>
  </si>
  <si>
    <t>Kentucky</t>
  </si>
  <si>
    <t>Louisiana</t>
  </si>
  <si>
    <t>Maine</t>
  </si>
  <si>
    <t>Puerto Rico</t>
  </si>
  <si>
    <t>Hawaii</t>
  </si>
  <si>
    <t>Idaho</t>
  </si>
  <si>
    <t>Michigan</t>
  </si>
  <si>
    <t>Mississippi</t>
  </si>
  <si>
    <t>Guam</t>
  </si>
  <si>
    <t>Territorial convention</t>
  </si>
  <si>
    <t>Washington, D.C.</t>
  </si>
  <si>
    <t>Convention</t>
  </si>
  <si>
    <t>Florida</t>
  </si>
  <si>
    <t>Illinois</t>
  </si>
  <si>
    <t>Missouri</t>
  </si>
  <si>
    <t>North Carolina</t>
  </si>
  <si>
    <t>Northern Mariana Islands</t>
  </si>
  <si>
    <t>Winner-take-all</t>
  </si>
  <si>
    <t>Ohio</t>
  </si>
  <si>
    <t>Virgin Islands</t>
  </si>
  <si>
    <t>American Samoa</t>
  </si>
  <si>
    <t>Arizona</t>
  </si>
  <si>
    <t>Utah</t>
  </si>
  <si>
    <t>Wisconsin</t>
  </si>
  <si>
    <t>New York</t>
  </si>
  <si>
    <t>Connecticut</t>
  </si>
  <si>
    <t>Delaware</t>
  </si>
  <si>
    <t>Maryland</t>
  </si>
  <si>
    <t>Pennsylvania</t>
  </si>
  <si>
    <t>Rhode Island</t>
  </si>
  <si>
    <t>Indiana</t>
  </si>
  <si>
    <t>Nebraska</t>
  </si>
  <si>
    <t>West Virginia</t>
  </si>
  <si>
    <t>Direct election</t>
  </si>
  <si>
    <t>Oregon</t>
  </si>
  <si>
    <t>California</t>
  </si>
  <si>
    <t>Montana</t>
  </si>
  <si>
    <t>New Jersey</t>
  </si>
  <si>
    <t>New Mexico</t>
  </si>
  <si>
    <t>South Dakota</t>
  </si>
  <si>
    <t>Primary type</t>
  </si>
  <si>
    <t>Access</t>
  </si>
  <si>
    <t>State or territory</t>
  </si>
  <si>
    <t>Date</t>
  </si>
  <si>
    <t>Unpledged</t>
  </si>
  <si>
    <t>pledged</t>
  </si>
  <si>
    <t>Officials</t>
  </si>
  <si>
    <t>Elected in districts</t>
  </si>
  <si>
    <t>number</t>
  </si>
  <si>
    <t>Elected statewide ('at-large')</t>
  </si>
  <si>
    <t>sort</t>
  </si>
  <si>
    <t>delegates</t>
  </si>
  <si>
    <t>votes</t>
  </si>
  <si>
    <t>Ted Cruz</t>
  </si>
  <si>
    <t>Marco Rubio</t>
  </si>
  <si>
    <t>Jeb Bush</t>
  </si>
  <si>
    <t>Ben Carson</t>
  </si>
  <si>
    <t>Chris Christie</t>
  </si>
  <si>
    <t>unpledged</t>
  </si>
  <si>
    <t>total</t>
  </si>
  <si>
    <t>v-share</t>
  </si>
  <si>
    <t>Donald Trump</t>
  </si>
  <si>
    <t>United States - Party National Conventions</t>
  </si>
  <si>
    <t>Republican National Convention</t>
  </si>
  <si>
    <t>Total delegates</t>
  </si>
  <si>
    <t>Democratic National Convention</t>
  </si>
  <si>
    <t>Bernie Sanders</t>
  </si>
  <si>
    <t>Martin O'Malley</t>
  </si>
  <si>
    <t>As at</t>
  </si>
  <si>
    <t>2016 Primary Elections - Progressive Overview</t>
  </si>
  <si>
    <t>Uncomitted</t>
  </si>
  <si>
    <t>At-large and district delegates are allocated based on the statewide vote</t>
  </si>
  <si>
    <t>general</t>
  </si>
  <si>
    <t>none</t>
  </si>
  <si>
    <t>Based on statewide vote</t>
  </si>
  <si>
    <t>If a candidate wins more than 50% of the vote in a district, he or she is awarded all of the district's delegates</t>
  </si>
  <si>
    <t>Proportional, no threshold – If a candidate wins more than 50% of the vote in a district, he or she receives all of that district's delegates. Otherwise, the highest vote-getter wins two of the district's delegates. One delegate is awarded to the second-place candidate.</t>
  </si>
  <si>
    <t>If a candidate wins more than 85% of the statewide vote, he or she is awarded all at-large and district delegates</t>
  </si>
  <si>
    <t>If only one candidate in a district wins more than 15% of the vote, he or she is awarded all of the district's delegates. If two candidates win more than 15% in a district, the first-place finisher is awarded two of the district's three delegates and the second-place finisher is awarded one. If three or more candidates receive more than 15% of the vote in a district, each of the top three candidates is awarded one delegate a piece. If one candidate receives more than 50% of the vote in a district, he or she is awarded all of the district's delegates</t>
  </si>
  <si>
    <t>If a candidate receives more than 66% of the vote in a district, he or she is awarded all of the district's delegates. If the winning candidate in a district receives between 20% and 66% of the vote in the district, he or she is awarded two of the district's three delegates. The second-place finisher is awarded one delegate (if the second-place finisher wins less than 20% of the vote, then the first-place finisher is awarded all of the district's delegates). If no candidate wins more than 20% of the vote, the top three finishers each are awarded one delegate.</t>
  </si>
  <si>
    <t>no threshold</t>
  </si>
  <si>
    <t>20% threshold</t>
  </si>
  <si>
    <t>No threshold. The candidate who wins the greatest number of votes in a district is awarded two of that district's delegates. The second-place finisher receives one delegate. If a candidate wins more than 50% of the vote in a district, he or she receives all three of that district's delegates</t>
  </si>
  <si>
    <t>Individual delegate election</t>
  </si>
  <si>
    <t>Delegates are bound according to the preferred presidential candidate on their intent-to-run forms when they are elected as delegates at state or district conventions</t>
  </si>
  <si>
    <t>Delegates are bound according to the preferred presidential candidate on their intent-to-run forms when they are elected as delegates</t>
  </si>
  <si>
    <t>The winner candidate in each district is awarded five delegates (three district delegates and two at-large delegates). The remaining at-large delegates are awarded to the statewide winner. If a candidate receives more than 50% of the statewide vote, he or she is awarded all of the state's at-large and district delegates</t>
  </si>
  <si>
    <t>Delegates are bound according to the preferred presidential candidate on their intent-to-run forms when they are elected as delegates at a convention</t>
  </si>
  <si>
    <t>The highest vote-getter in a district receives two of the district's three delegates. The second-place finisher receives one delegate. If a candidate wins more than 50% of the vote in a district, he or she is awarded all of the district's delegates</t>
  </si>
  <si>
    <t>Various</t>
  </si>
  <si>
    <t>Proportional, 20% threshold. If a candidate wins more than 50% of the statewide vote all at-large and district delegates are allocated on a winner-take-all basis.</t>
  </si>
  <si>
    <t>If three candidates each win more than 10% of the vote in a district, each is awarded one of the district's three delegates. If a candidate wins more than 67% of the vote in a district, he or she is awarded all of the district's delegates.</t>
  </si>
  <si>
    <t>If a candidate wins more than 50% of the vote in a district, he or she is awarded all of the district's delegates. If only one candidate wins more than 20% of the vote in a district, he or she is awarded all of the district's delegates.</t>
  </si>
  <si>
    <t>Direct election/WTA</t>
  </si>
  <si>
    <t>Delegates are directly elected and are unpledged</t>
  </si>
  <si>
    <t>Winner-take-all within each district based on district vote. If a candidate wins more than 50% of the statewide vote all at-large and district delegates are allocated on a winner-take-all basis.</t>
  </si>
  <si>
    <t>15% threshold</t>
  </si>
  <si>
    <t>Winner-take-all within each district based on district vote</t>
  </si>
  <si>
    <t xml:space="preserve">No threshold. If a candidate wins more than 50% of the vote in a district, he or she is awarded all of that district's delegates. Otherwise, the highest vote-getter wins two of the district's delegates. One delegate is awarded the second-place candidate
</t>
  </si>
  <si>
    <t>15% threshold. All candidates who win at least 15% of the statewide vote are allocated one delegate. If one candidate wins more than 50% of the vote, he or she is awarded the remaining delegates. If no candidate wins more than 50% of the vote, the remaining delegates are allocated proportionally</t>
  </si>
  <si>
    <t>If a candidate wins more than 50% of the statewide vote, at-large delegates are allocated on a winner-take-all basis.</t>
  </si>
  <si>
    <t xml:space="preserve">20% threshold. If a candidate wins more than 50% of the statewide vote, at-large delegates are allocated on a winner-take-all basis.
</t>
  </si>
  <si>
    <t>If a candidate wins more than 85% of the statewide vote, at-large delegates are allocated on a winner-take-all basis.</t>
  </si>
  <si>
    <t>If a candidate wins more than 66% of the statewide vote, at-large delegates are allocated on a winner-take-all basis.</t>
  </si>
  <si>
    <t>Based on statewide vote. If a candidate receives more than 50% of the statewide vote, all at-large and district delegates are allocated on a winner-take-all basis.</t>
  </si>
  <si>
    <t>(no districts)</t>
  </si>
  <si>
    <t>Election method</t>
  </si>
  <si>
    <t>PR threshold</t>
  </si>
  <si>
    <t>notes on election method</t>
  </si>
  <si>
    <t>Proportional</t>
  </si>
  <si>
    <t>various</t>
  </si>
  <si>
    <t>Commitment of delegates</t>
  </si>
  <si>
    <t>Source: largely based on data and comments in Wikipedia's entry at https://en.wikipedia.org/wiki/Republican_Party_presidential_primaries,_2016, accessed on 15 January 2016</t>
  </si>
  <si>
    <t>John Kasich</t>
  </si>
  <si>
    <t>Rand Paul</t>
  </si>
  <si>
    <t>State delegates</t>
  </si>
  <si>
    <t>Senators</t>
  </si>
  <si>
    <t>Congressmen</t>
  </si>
  <si>
    <t>-</t>
  </si>
  <si>
    <t>Senators, congressmen and unpledged officials</t>
  </si>
  <si>
    <t>Mike Huckabee</t>
  </si>
  <si>
    <t>Rick Santorum</t>
  </si>
  <si>
    <t xml:space="preserve">   majority</t>
  </si>
  <si>
    <t>cumulative</t>
  </si>
  <si>
    <t>%/convention</t>
  </si>
  <si>
    <t>this date</t>
  </si>
  <si>
    <t>House Districts</t>
  </si>
  <si>
    <t>Congress</t>
  </si>
  <si>
    <t>(all unpledged)</t>
  </si>
  <si>
    <t>Carly Fiorini</t>
  </si>
  <si>
    <t>United States - Democratic National Convention</t>
  </si>
  <si>
    <t>Hillary Clinton</t>
  </si>
  <si>
    <t>Semi-open</t>
  </si>
  <si>
    <t>Semi-closed</t>
  </si>
  <si>
    <t>Democrats abroad</t>
  </si>
  <si>
    <t>District</t>
  </si>
  <si>
    <t>Statewide ('at-large')</t>
  </si>
  <si>
    <t>PLEOs</t>
  </si>
  <si>
    <t>Pledged delegates</t>
  </si>
  <si>
    <t>DNC</t>
  </si>
  <si>
    <t>Governors</t>
  </si>
  <si>
    <t>DPL</t>
  </si>
  <si>
    <t>Note: the numbers shown for congressmen and senators is not identical to actual congressional numbers because some are attending in other capacities</t>
  </si>
  <si>
    <t>Unpledged delegates</t>
  </si>
  <si>
    <t>Progressive election</t>
  </si>
  <si>
    <t>Other unpledged 'superdelegates'</t>
  </si>
  <si>
    <t>Source: based on DNC publication at https://ballotpedia.org/wiki/images/4/47/Allocation_Chart_w_Bonuses_9.25.15.pdf, dated 25 Sept 2015, accessed on 17 January 2016</t>
  </si>
  <si>
    <t>Republican</t>
  </si>
  <si>
    <t>Democratic</t>
  </si>
  <si>
    <t>February - the first 4 states</t>
  </si>
  <si>
    <t>Early March (to March 10)</t>
  </si>
  <si>
    <t>Mid-March (March 11-15)</t>
  </si>
  <si>
    <t>8 (+1)</t>
  </si>
  <si>
    <t>New York (April 19)</t>
  </si>
  <si>
    <t>11 (+1)</t>
  </si>
  <si>
    <t>5 (+1)</t>
  </si>
  <si>
    <t>4 (+3)</t>
  </si>
  <si>
    <t>California and remainder (7 June, 14 June)</t>
  </si>
  <si>
    <t>Other</t>
  </si>
  <si>
    <t>Cumulative allocation of pledged delegates</t>
  </si>
  <si>
    <t>Final total of delegates which are pledged</t>
  </si>
  <si>
    <t>Different delegate selection methods</t>
  </si>
  <si>
    <t>May primaries (to June 5)</t>
  </si>
  <si>
    <t>N'thn Mariana Islands</t>
  </si>
  <si>
    <t>Primary and Caucus Timetable</t>
  </si>
  <si>
    <t>Late March - Early April (March 19-April 9)</t>
  </si>
  <si>
    <t>3 (+2)</t>
  </si>
  <si>
    <t>March 1 - Super Tuesday</t>
  </si>
  <si>
    <t>6 (+2) *</t>
  </si>
  <si>
    <t>* WTAs begin</t>
  </si>
  <si>
    <t>Relative importance of states in pledged delegate counts</t>
  </si>
  <si>
    <t>North-east states (26 April)</t>
  </si>
  <si>
    <t>Clinton</t>
  </si>
  <si>
    <t>Sanders</t>
  </si>
  <si>
    <t>Poll aggregate</t>
  </si>
  <si>
    <t>Delegate projections</t>
  </si>
  <si>
    <t>Polling estimates - Daily Kos summary 26 January</t>
  </si>
  <si>
    <t>Demopcrats abroad</t>
  </si>
  <si>
    <t>Others</t>
  </si>
  <si>
    <t>Total in states + DC</t>
  </si>
  <si>
    <t>Convention total</t>
  </si>
  <si>
    <t>proportion</t>
  </si>
  <si>
    <t>Democratic Party</t>
  </si>
  <si>
    <t>Republican Party</t>
  </si>
  <si>
    <t>variation</t>
  </si>
  <si>
    <t>District of Columbia</t>
  </si>
  <si>
    <t>Vote-eligible (2014)
population</t>
  </si>
  <si>
    <t>Voting population</t>
  </si>
  <si>
    <t>The extent to which the size of state delegations is out of proportion to the numbers of voters in each state</t>
  </si>
  <si>
    <t>US Party Conventions</t>
  </si>
  <si>
    <t>Election marginality</t>
  </si>
  <si>
    <t>vote shares 2012</t>
  </si>
  <si>
    <t>diff.</t>
  </si>
  <si>
    <t>Registration</t>
  </si>
  <si>
    <t>Must register</t>
  </si>
  <si>
    <t>same-day</t>
  </si>
  <si>
    <r>
      <t xml:space="preserve">Must register as </t>
    </r>
    <r>
      <rPr>
        <sz val="10"/>
        <color rgb="FF0000FF"/>
        <rFont val="Arial Narrow"/>
      </rPr>
      <t>Democrat</t>
    </r>
  </si>
  <si>
    <r>
      <t xml:space="preserve">Must register as </t>
    </r>
    <r>
      <rPr>
        <sz val="10"/>
        <color rgb="FF0000FF"/>
        <rFont val="Arial Narrow"/>
      </rPr>
      <t>Democrat</t>
    </r>
    <r>
      <rPr>
        <sz val="10"/>
        <color theme="1"/>
        <rFont val="Arial Narrow"/>
      </rPr>
      <t xml:space="preserve"> or </t>
    </r>
    <r>
      <rPr>
        <sz val="10"/>
        <color theme="2" tint="-0.499984740745262"/>
        <rFont val="Arial Narrow"/>
        <family val="2"/>
      </rPr>
      <t>undeclared</t>
    </r>
  </si>
  <si>
    <r>
      <t xml:space="preserve">Must register as other than </t>
    </r>
    <r>
      <rPr>
        <sz val="10"/>
        <color rgb="FFFF0000"/>
        <rFont val="Arial Narrow"/>
      </rPr>
      <t>Republican</t>
    </r>
  </si>
  <si>
    <t>No registration required</t>
  </si>
  <si>
    <t>by…</t>
  </si>
  <si>
    <t>United States Presidential Primaries 1968-2012</t>
  </si>
  <si>
    <t>Total votes cast for candidates</t>
  </si>
  <si>
    <t>primary votes</t>
  </si>
  <si>
    <t>states won</t>
  </si>
  <si>
    <t>(Only held in 12 states)</t>
  </si>
  <si>
    <t>Richard Nixon</t>
  </si>
  <si>
    <t>Ronald Reagan</t>
  </si>
  <si>
    <t>Jim Rhodes</t>
  </si>
  <si>
    <r>
      <t xml:space="preserve">Richard Nixon - </t>
    </r>
    <r>
      <rPr>
        <i/>
        <sz val="12"/>
        <color rgb="FFFF0000"/>
        <rFont val="Arial Narrow"/>
      </rPr>
      <t>sitting President</t>
    </r>
  </si>
  <si>
    <t>Pete McCloskey</t>
  </si>
  <si>
    <r>
      <t xml:space="preserve">Gerald Ford - </t>
    </r>
    <r>
      <rPr>
        <i/>
        <sz val="12"/>
        <color rgb="FFFF0000"/>
        <rFont val="Arial Narrow"/>
      </rPr>
      <t>sitting President</t>
    </r>
  </si>
  <si>
    <t>George Bush</t>
  </si>
  <si>
    <t>John Anderson</t>
  </si>
  <si>
    <r>
      <t xml:space="preserve">Ronald Reagan - </t>
    </r>
    <r>
      <rPr>
        <i/>
        <sz val="12"/>
        <color rgb="FFFF0000"/>
        <rFont val="Arial Narrow"/>
      </rPr>
      <t>sitting President</t>
    </r>
  </si>
  <si>
    <r>
      <t>George Bush -</t>
    </r>
    <r>
      <rPr>
        <i/>
        <sz val="12"/>
        <color rgb="FFFF0000"/>
        <rFont val="Arial Narrow"/>
      </rPr>
      <t xml:space="preserve"> sitting Vice-President</t>
    </r>
  </si>
  <si>
    <t>Bob Dole</t>
  </si>
  <si>
    <t>Pat Robertson</t>
  </si>
  <si>
    <r>
      <t>George Bush -</t>
    </r>
    <r>
      <rPr>
        <i/>
        <sz val="12"/>
        <color rgb="FFFF0000"/>
        <rFont val="Arial Narrow"/>
      </rPr>
      <t xml:space="preserve"> sitting President</t>
    </r>
  </si>
  <si>
    <t>Pat Buchanan</t>
  </si>
  <si>
    <t>Steve Forbes</t>
  </si>
  <si>
    <r>
      <t>Bill Clinton -</t>
    </r>
    <r>
      <rPr>
        <i/>
        <sz val="12"/>
        <color rgb="FF0000FF"/>
        <rFont val="Arial Narrow"/>
      </rPr>
      <t xml:space="preserve"> sitting President</t>
    </r>
  </si>
  <si>
    <t>George W Bush</t>
  </si>
  <si>
    <t>John McCain</t>
  </si>
  <si>
    <t>Alan Keyes</t>
  </si>
  <si>
    <r>
      <t xml:space="preserve">George W Bush - </t>
    </r>
    <r>
      <rPr>
        <i/>
        <sz val="12"/>
        <color rgb="FFFF0000"/>
        <rFont val="Arial Narrow"/>
      </rPr>
      <t>sitting President</t>
    </r>
  </si>
  <si>
    <t>Mitt Romney</t>
  </si>
  <si>
    <t>Ron Paul</t>
  </si>
  <si>
    <r>
      <t>Barack Obama -</t>
    </r>
    <r>
      <rPr>
        <i/>
        <sz val="12"/>
        <color rgb="FF0000FF"/>
        <rFont val="Arial Narrow"/>
      </rPr>
      <t xml:space="preserve"> sitting President</t>
    </r>
  </si>
  <si>
    <t>Newt Gingrich</t>
  </si>
  <si>
    <t>Eugene McCarthy</t>
  </si>
  <si>
    <r>
      <t xml:space="preserve">Robert Kennedy - </t>
    </r>
    <r>
      <rPr>
        <i/>
        <sz val="12"/>
        <color rgb="FF0000FF"/>
        <rFont val="Arial Narrow"/>
      </rPr>
      <t xml:space="preserve">assassinated </t>
    </r>
  </si>
  <si>
    <t>Stephen Young</t>
  </si>
  <si>
    <t>George Smathers</t>
  </si>
  <si>
    <r>
      <t xml:space="preserve">Lyndon Johnson - </t>
    </r>
    <r>
      <rPr>
        <i/>
        <sz val="12"/>
        <color rgb="FF0000FF"/>
        <rFont val="Arial Narrow"/>
      </rPr>
      <t>sitting President</t>
    </r>
  </si>
  <si>
    <r>
      <t xml:space="preserve">Hubert Humphrey - </t>
    </r>
    <r>
      <rPr>
        <i/>
        <sz val="12"/>
        <color rgb="FF0000FF"/>
        <rFont val="Arial Narrow"/>
      </rPr>
      <t>sitting Vice-President</t>
    </r>
  </si>
  <si>
    <t>(Only held in 14 states)</t>
  </si>
  <si>
    <t>George McGovern</t>
  </si>
  <si>
    <t>Hubery Humphrey</t>
  </si>
  <si>
    <t>George Wallace</t>
  </si>
  <si>
    <t>Edmund Muskie</t>
  </si>
  <si>
    <t>Henry Jackson</t>
  </si>
  <si>
    <t>Shirley Chisolm</t>
  </si>
  <si>
    <t>(Only held in 26 states)</t>
  </si>
  <si>
    <t>Jimmy Carter</t>
  </si>
  <si>
    <t>Jerry Brown</t>
  </si>
  <si>
    <t>Frank Church</t>
  </si>
  <si>
    <r>
      <t xml:space="preserve">Jimmy Carter - </t>
    </r>
    <r>
      <rPr>
        <i/>
        <sz val="12"/>
        <color rgb="FF0000FF"/>
        <rFont val="Arial Narrow"/>
      </rPr>
      <t>sitting President</t>
    </r>
  </si>
  <si>
    <t>Ted Kennedy</t>
  </si>
  <si>
    <t>Walter Mondale</t>
  </si>
  <si>
    <t>Gary Hart</t>
  </si>
  <si>
    <t>Jesse Jackson</t>
  </si>
  <si>
    <t>Michael Dukakis</t>
  </si>
  <si>
    <t>Al Gore</t>
  </si>
  <si>
    <t>Dick Gephardt</t>
  </si>
  <si>
    <t>Paul Simon</t>
  </si>
  <si>
    <t>Bill Clinton</t>
  </si>
  <si>
    <t>Paul Tsongas</t>
  </si>
  <si>
    <t>Bob Kerrey</t>
  </si>
  <si>
    <t>Tom Harkin</t>
  </si>
  <si>
    <t>Lyndon LaRouche</t>
  </si>
  <si>
    <r>
      <t>Al Gore -</t>
    </r>
    <r>
      <rPr>
        <i/>
        <sz val="12"/>
        <color rgb="FF0000FF"/>
        <rFont val="Arial Narrow"/>
      </rPr>
      <t xml:space="preserve"> sitting Vice-President</t>
    </r>
  </si>
  <si>
    <t>Bill Bradley</t>
  </si>
  <si>
    <t>John Kerry</t>
  </si>
  <si>
    <t>John Edwards</t>
  </si>
  <si>
    <t>Howard Dean</t>
  </si>
  <si>
    <t>Wesley Clark</t>
  </si>
  <si>
    <t>Barack Obama</t>
  </si>
  <si>
    <t>Mo Udall</t>
  </si>
  <si>
    <t>Republican winner</t>
  </si>
  <si>
    <t>Democratic winner</t>
  </si>
  <si>
    <t>weighting</t>
  </si>
  <si>
    <t>With known unpledged delegates</t>
  </si>
  <si>
    <t>Elected delegates</t>
  </si>
  <si>
    <t>Source: wikipedia</t>
  </si>
  <si>
    <t>total of top four</t>
  </si>
  <si>
    <t>John Ashbrook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</si>
</sst>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(* #,##0.00_);_(* \(#,##0.00\);_(* &quot;-&quot;??_);_(@_)"/>
    <numFmt numFmtId="164" formatCode="[$-C09]d\ mmmm\ yyyy;@"/>
    <numFmt numFmtId="165" formatCode="[$-C09]dddd\,\ d\ mmmm;@"/>
    <numFmt numFmtId="166" formatCode="0.0%"/>
    <numFmt numFmtId="167" formatCode="_(* #,##0_);_(* \(#,##0\);_(* &quot;-&quot;??_);_(@_)"/>
    <numFmt numFmtId="168" formatCode="0_);\(0\)"/>
  </numFmts>
  <fonts count="10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Arial Narrow"/>
    </font>
    <font>
      <sz val="10"/>
      <name val="Arial"/>
      <family val="2"/>
    </font>
    <font>
      <sz val="12"/>
      <color indexed="23"/>
      <name val="Calibri Light"/>
      <family val="2"/>
    </font>
    <font>
      <sz val="18"/>
      <name val="Arial Narrow"/>
      <family val="2"/>
    </font>
    <font>
      <sz val="9"/>
      <name val="Arial Narrow"/>
      <family val="2"/>
    </font>
    <font>
      <sz val="18"/>
      <color theme="0" tint="-0.499984740745262"/>
      <name val="Arial Narrow"/>
    </font>
    <font>
      <sz val="10"/>
      <name val="Arial Narrow"/>
      <family val="2"/>
    </font>
    <font>
      <sz val="10"/>
      <color theme="0" tint="-0.499984740745262"/>
      <name val="Arial Narrow"/>
      <family val="2"/>
    </font>
    <font>
      <sz val="10"/>
      <color indexed="17"/>
      <name val="Arial Narrow"/>
      <family val="2"/>
    </font>
    <font>
      <sz val="10"/>
      <color rgb="FF99CC00"/>
      <name val="Arial Narrow"/>
    </font>
    <font>
      <sz val="10"/>
      <color indexed="50"/>
      <name val="Arial Narrow"/>
    </font>
    <font>
      <sz val="10"/>
      <color indexed="53"/>
      <name val="Arial Narrow"/>
      <family val="2"/>
    </font>
    <font>
      <sz val="10"/>
      <color indexed="52"/>
      <name val="Arial Narrow"/>
    </font>
    <font>
      <sz val="10"/>
      <color rgb="FFFF9900"/>
      <name val="Arial Narrow"/>
    </font>
    <font>
      <sz val="10"/>
      <color indexed="10"/>
      <name val="Arial Narrow"/>
      <family val="2"/>
    </font>
    <font>
      <sz val="10"/>
      <color rgb="FFC00000"/>
      <name val="Arial Narrow"/>
      <family val="2"/>
    </font>
    <font>
      <sz val="10"/>
      <color rgb="FFDD0806"/>
      <name val="Arial Narrow"/>
    </font>
    <font>
      <sz val="10"/>
      <color theme="7" tint="0.39997558519241921"/>
      <name val="Arial Narrow"/>
    </font>
    <font>
      <i/>
      <sz val="10"/>
      <color theme="0" tint="-0.499984740745262"/>
      <name val="Arial Narrow"/>
      <family val="2"/>
    </font>
    <font>
      <sz val="10"/>
      <color theme="2" tint="-0.499984740745262"/>
      <name val="Arial Narrow"/>
      <family val="2"/>
    </font>
    <font>
      <sz val="10"/>
      <color rgb="FF006600"/>
      <name val="Arial Narrow"/>
      <family val="2"/>
    </font>
    <font>
      <sz val="10"/>
      <color rgb="FFFF6600"/>
      <name val="Arial Narrow"/>
    </font>
    <font>
      <sz val="10"/>
      <color rgb="FFFF0000"/>
      <name val="Arial Narrow"/>
    </font>
    <font>
      <sz val="10"/>
      <color indexed="63"/>
      <name val="Arial Narrow"/>
      <family val="2"/>
    </font>
    <font>
      <sz val="10"/>
      <color indexed="23"/>
      <name val="Arial Narrow"/>
      <family val="2"/>
    </font>
    <font>
      <sz val="14"/>
      <name val="Calibri Light"/>
      <family val="2"/>
    </font>
    <font>
      <sz val="14"/>
      <name val="Arial Narrow"/>
      <family val="2"/>
    </font>
    <font>
      <sz val="14"/>
      <color theme="0" tint="-0.499984740745262"/>
      <name val="Arial Narrow"/>
    </font>
    <font>
      <sz val="18"/>
      <name val="Calibri Light"/>
      <family val="2"/>
    </font>
    <font>
      <b/>
      <sz val="10"/>
      <name val="Arial Narrow"/>
      <family val="2"/>
    </font>
    <font>
      <b/>
      <sz val="10"/>
      <color theme="1"/>
      <name val="Arial Narrow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i/>
      <sz val="10"/>
      <color theme="1"/>
      <name val="Arial Narrow"/>
    </font>
    <font>
      <i/>
      <sz val="12"/>
      <color theme="1"/>
      <name val="Arial Narrow"/>
    </font>
    <font>
      <sz val="10"/>
      <color theme="0" tint="-0.249977111117893"/>
      <name val="Arial Narrow"/>
    </font>
    <font>
      <i/>
      <sz val="9"/>
      <color theme="0" tint="-0.249977111117893"/>
      <name val="Arial Narrow"/>
    </font>
    <font>
      <i/>
      <sz val="9"/>
      <color theme="1"/>
      <name val="Arial Narrow"/>
    </font>
    <font>
      <sz val="9"/>
      <name val="Calibri Light"/>
    </font>
    <font>
      <sz val="18"/>
      <color theme="0" tint="-0.499984740745262"/>
      <name val="Calibri Light"/>
    </font>
    <font>
      <sz val="10"/>
      <name val="Calibri Light"/>
    </font>
    <font>
      <sz val="10"/>
      <color theme="0" tint="-0.499984740745262"/>
      <name val="Calibri Light"/>
    </font>
    <font>
      <sz val="10"/>
      <color indexed="17"/>
      <name val="Calibri Light"/>
    </font>
    <font>
      <sz val="10"/>
      <color indexed="48"/>
      <name val="Calibri Light"/>
    </font>
    <font>
      <sz val="10"/>
      <color rgb="FF99CC00"/>
      <name val="Calibri Light"/>
    </font>
    <font>
      <sz val="10"/>
      <color indexed="50"/>
      <name val="Calibri Light"/>
    </font>
    <font>
      <sz val="10"/>
      <color indexed="53"/>
      <name val="Calibri Light"/>
    </font>
    <font>
      <sz val="10"/>
      <color indexed="52"/>
      <name val="Calibri Light"/>
    </font>
    <font>
      <sz val="10"/>
      <color rgb="FFFF9900"/>
      <name val="Calibri Light"/>
    </font>
    <font>
      <sz val="10"/>
      <color indexed="10"/>
      <name val="Calibri Light"/>
    </font>
    <font>
      <sz val="10"/>
      <color rgb="FFC00000"/>
      <name val="Calibri Light"/>
    </font>
    <font>
      <sz val="10"/>
      <color rgb="FFDD0806"/>
      <name val="Calibri Light"/>
    </font>
    <font>
      <sz val="10"/>
      <color theme="7" tint="0.39997558519241921"/>
      <name val="Calibri Light"/>
    </font>
    <font>
      <sz val="10"/>
      <color theme="2" tint="-0.499984740745262"/>
      <name val="Calibri Light"/>
    </font>
    <font>
      <sz val="10"/>
      <color rgb="FF006600"/>
      <name val="Calibri Light"/>
    </font>
    <font>
      <sz val="10"/>
      <color rgb="FFFF6600"/>
      <name val="Calibri Light"/>
    </font>
    <font>
      <sz val="10"/>
      <color rgb="FFFF0000"/>
      <name val="Calibri Light"/>
    </font>
    <font>
      <sz val="10"/>
      <color indexed="63"/>
      <name val="Calibri Light"/>
    </font>
    <font>
      <sz val="10"/>
      <color indexed="23"/>
      <name val="Calibri Light"/>
    </font>
    <font>
      <sz val="14"/>
      <color theme="0" tint="-0.499984740745262"/>
      <name val="Calibri Light"/>
    </font>
    <font>
      <sz val="12"/>
      <color theme="1"/>
      <name val="Calibri Light"/>
    </font>
    <font>
      <sz val="14"/>
      <color theme="1"/>
      <name val="Calibri Light"/>
    </font>
    <font>
      <sz val="10"/>
      <color theme="1"/>
      <name val="Calibri Light"/>
    </font>
    <font>
      <sz val="10"/>
      <color rgb="FF000000"/>
      <name val="Arial Narrow"/>
    </font>
    <font>
      <sz val="8"/>
      <color theme="1"/>
      <name val="Arial Narrow"/>
    </font>
    <font>
      <i/>
      <sz val="14"/>
      <color theme="1"/>
      <name val="Arial Narrow"/>
    </font>
    <font>
      <sz val="18"/>
      <color theme="4" tint="-0.249977111117893"/>
      <name val="Arial Narrow"/>
    </font>
    <font>
      <sz val="14"/>
      <color theme="4" tint="-0.249977111117893"/>
      <name val="Arial Narrow"/>
    </font>
    <font>
      <sz val="10"/>
      <color theme="4" tint="-0.249977111117893"/>
      <name val="Arial Narrow"/>
    </font>
    <font>
      <i/>
      <sz val="10"/>
      <color theme="4" tint="-0.249977111117893"/>
      <name val="Arial Narrow"/>
    </font>
    <font>
      <sz val="10"/>
      <color theme="0"/>
      <name val="Arial Narrow"/>
    </font>
    <font>
      <sz val="12"/>
      <color theme="1"/>
      <name val="Arial Narrow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i/>
      <sz val="12"/>
      <name val="Arial Narrow"/>
    </font>
    <font>
      <i/>
      <sz val="10"/>
      <name val="Arial Narrow"/>
    </font>
    <font>
      <i/>
      <sz val="9"/>
      <name val="Arial Narrow"/>
    </font>
    <font>
      <sz val="14"/>
      <color theme="1"/>
      <name val="Calibri"/>
      <scheme val="minor"/>
    </font>
    <font>
      <i/>
      <sz val="9"/>
      <color theme="1"/>
      <name val="Calibri"/>
      <scheme val="minor"/>
    </font>
    <font>
      <sz val="14"/>
      <color theme="0"/>
      <name val="Calibri"/>
      <scheme val="minor"/>
    </font>
    <font>
      <sz val="12"/>
      <color rgb="FF000000"/>
      <name val="Calibri"/>
      <family val="2"/>
      <scheme val="minor"/>
    </font>
    <font>
      <sz val="10"/>
      <color rgb="FFBFBFBF"/>
      <name val="Arial Narrow"/>
    </font>
    <font>
      <sz val="12"/>
      <color theme="0"/>
      <name val="Arial Narrow"/>
    </font>
    <font>
      <sz val="16"/>
      <color theme="1"/>
      <name val="Arial Narrow"/>
    </font>
    <font>
      <sz val="14"/>
      <color theme="1"/>
      <name val="Arial Narrow"/>
    </font>
    <font>
      <sz val="10"/>
      <color rgb="FF0000FF"/>
      <name val="Arial Narrow"/>
    </font>
    <font>
      <sz val="12"/>
      <color rgb="FFFF0000"/>
      <name val="Calibri"/>
      <family val="2"/>
      <scheme val="minor"/>
    </font>
    <font>
      <sz val="12"/>
      <color rgb="FF0000FF"/>
      <name val="Calibri"/>
      <family val="2"/>
      <scheme val="minor"/>
    </font>
    <font>
      <sz val="16"/>
      <color theme="1"/>
      <name val="Calibri"/>
      <scheme val="minor"/>
    </font>
    <font>
      <sz val="16"/>
      <color rgb="FF0000FF"/>
      <name val="Calibri"/>
      <scheme val="minor"/>
    </font>
    <font>
      <sz val="16"/>
      <color rgb="FFFF0000"/>
      <name val="Calibri"/>
      <scheme val="minor"/>
    </font>
    <font>
      <sz val="14"/>
      <color rgb="FF0000FF"/>
      <name val="Calibri"/>
      <scheme val="minor"/>
    </font>
    <font>
      <sz val="14"/>
      <color rgb="FFFF0000"/>
      <name val="Calibri"/>
      <scheme val="minor"/>
    </font>
    <font>
      <i/>
      <sz val="12"/>
      <color rgb="FF0000FF"/>
      <name val="Arial Narrow"/>
    </font>
    <font>
      <i/>
      <sz val="12"/>
      <color rgb="FFFF0000"/>
      <name val="Arial Narrow"/>
    </font>
    <font>
      <sz val="12"/>
      <color rgb="FF0000FF"/>
      <name val="Arial Narrow"/>
    </font>
    <font>
      <sz val="12"/>
      <color rgb="FFFF0000"/>
      <name val="Arial Narrow"/>
    </font>
    <font>
      <i/>
      <sz val="10"/>
      <color rgb="FFFF0000"/>
      <name val="Arial Narrow"/>
    </font>
    <font>
      <i/>
      <sz val="10"/>
      <color rgb="FFFF0000"/>
      <name val="Calibri"/>
      <family val="2"/>
      <scheme val="minor"/>
    </font>
    <font>
      <i/>
      <sz val="10"/>
      <color rgb="FF0000FF"/>
      <name val="Arial Narrow"/>
    </font>
    <font>
      <i/>
      <sz val="10"/>
      <color rgb="FF0000FF"/>
      <name val="Calibri"/>
      <family val="2"/>
      <scheme val="minor"/>
    </font>
    <font>
      <sz val="12"/>
      <name val="Calibri"/>
      <scheme val="minor"/>
    </font>
    <font>
      <i/>
      <sz val="10"/>
      <color theme="1"/>
      <name val="Calibri"/>
      <scheme val="minor"/>
    </font>
    <font>
      <i/>
      <sz val="10"/>
      <name val="Calibri"/>
      <scheme val="minor"/>
    </font>
  </fonts>
  <fills count="2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C5D9F1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249977111117893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thin">
        <color auto="1"/>
      </top>
      <bottom/>
      <diagonal/>
    </border>
  </borders>
  <cellStyleXfs count="862">
    <xf numFmtId="0" fontId="0" fillId="0" borderId="0"/>
    <xf numFmtId="9" fontId="2" fillId="0" borderId="0" applyFont="0" applyFill="0" applyBorder="0" applyAlignment="0" applyProtection="0"/>
    <xf numFmtId="0" fontId="4" fillId="0" borderId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</cellStyleXfs>
  <cellXfs count="727">
    <xf numFmtId="0" fontId="0" fillId="0" borderId="0" xfId="0"/>
    <xf numFmtId="0" fontId="3" fillId="0" borderId="0" xfId="0" applyFont="1"/>
    <xf numFmtId="0" fontId="6" fillId="2" borderId="0" xfId="0" applyFont="1" applyFill="1" applyAlignment="1">
      <alignment horizontal="left"/>
    </xf>
    <xf numFmtId="0" fontId="6" fillId="2" borderId="0" xfId="0" applyFont="1" applyFill="1" applyAlignment="1">
      <alignment horizontal="right"/>
    </xf>
    <xf numFmtId="0" fontId="7" fillId="2" borderId="0" xfId="0" applyFont="1" applyFill="1" applyAlignment="1">
      <alignment horizontal="left"/>
    </xf>
    <xf numFmtId="0" fontId="8" fillId="2" borderId="0" xfId="0" applyFont="1" applyFill="1" applyAlignment="1">
      <alignment horizontal="left"/>
    </xf>
    <xf numFmtId="0" fontId="9" fillId="2" borderId="0" xfId="0" applyFont="1" applyFill="1" applyAlignment="1">
      <alignment horizontal="right"/>
    </xf>
    <xf numFmtId="3" fontId="9" fillId="2" borderId="0" xfId="0" applyNumberFormat="1" applyFont="1" applyFill="1"/>
    <xf numFmtId="3" fontId="10" fillId="2" borderId="0" xfId="0" applyNumberFormat="1" applyFont="1" applyFill="1"/>
    <xf numFmtId="3" fontId="12" fillId="2" borderId="0" xfId="0" applyNumberFormat="1" applyFont="1" applyFill="1" applyBorder="1"/>
    <xf numFmtId="3" fontId="13" fillId="2" borderId="0" xfId="0" applyNumberFormat="1" applyFont="1" applyFill="1" applyBorder="1"/>
    <xf numFmtId="3" fontId="14" fillId="2" borderId="0" xfId="0" applyNumberFormat="1" applyFont="1" applyFill="1" applyBorder="1"/>
    <xf numFmtId="3" fontId="15" fillId="2" borderId="0" xfId="0" applyNumberFormat="1" applyFont="1" applyFill="1" applyBorder="1"/>
    <xf numFmtId="3" fontId="16" fillId="2" borderId="0" xfId="0" applyNumberFormat="1" applyFont="1" applyFill="1" applyBorder="1"/>
    <xf numFmtId="3" fontId="16" fillId="2" borderId="0" xfId="0" applyNumberFormat="1" applyFont="1" applyFill="1" applyBorder="1" applyAlignment="1">
      <alignment horizontal="right"/>
    </xf>
    <xf numFmtId="3" fontId="17" fillId="2" borderId="0" xfId="0" applyNumberFormat="1" applyFont="1" applyFill="1" applyBorder="1"/>
    <xf numFmtId="3" fontId="18" fillId="2" borderId="0" xfId="0" applyNumberFormat="1" applyFont="1" applyFill="1" applyBorder="1"/>
    <xf numFmtId="3" fontId="19" fillId="2" borderId="0" xfId="0" applyNumberFormat="1" applyFont="1" applyFill="1" applyBorder="1"/>
    <xf numFmtId="3" fontId="20" fillId="2" borderId="0" xfId="0" applyNumberFormat="1" applyFont="1" applyFill="1" applyBorder="1"/>
    <xf numFmtId="3" fontId="10" fillId="2" borderId="0" xfId="0" applyNumberFormat="1" applyFont="1" applyFill="1" applyBorder="1"/>
    <xf numFmtId="0" fontId="10" fillId="2" borderId="0" xfId="0" applyFont="1" applyFill="1" applyBorder="1"/>
    <xf numFmtId="0" fontId="21" fillId="2" borderId="0" xfId="0" applyFont="1" applyFill="1" applyBorder="1"/>
    <xf numFmtId="3" fontId="21" fillId="2" borderId="0" xfId="0" applyNumberFormat="1" applyFont="1" applyFill="1" applyBorder="1"/>
    <xf numFmtId="3" fontId="22" fillId="2" borderId="0" xfId="0" applyNumberFormat="1" applyFont="1" applyFill="1" applyBorder="1"/>
    <xf numFmtId="3" fontId="23" fillId="2" borderId="0" xfId="0" applyNumberFormat="1" applyFont="1" applyFill="1" applyBorder="1" applyAlignment="1">
      <alignment horizontal="right"/>
    </xf>
    <xf numFmtId="3" fontId="24" fillId="2" borderId="0" xfId="0" applyNumberFormat="1" applyFont="1" applyFill="1" applyBorder="1" applyAlignment="1">
      <alignment horizontal="right"/>
    </xf>
    <xf numFmtId="0" fontId="9" fillId="2" borderId="0" xfId="0" applyFont="1" applyFill="1" applyAlignment="1">
      <alignment horizontal="center"/>
    </xf>
    <xf numFmtId="0" fontId="9" fillId="2" borderId="0" xfId="0" applyFont="1" applyFill="1"/>
    <xf numFmtId="3" fontId="9" fillId="2" borderId="0" xfId="0" applyNumberFormat="1" applyFont="1" applyFill="1" applyAlignment="1">
      <alignment horizontal="center"/>
    </xf>
    <xf numFmtId="3" fontId="25" fillId="2" borderId="0" xfId="0" applyNumberFormat="1" applyFont="1" applyFill="1"/>
    <xf numFmtId="3" fontId="26" fillId="2" borderId="0" xfId="0" applyNumberFormat="1" applyFont="1" applyFill="1" applyAlignment="1">
      <alignment horizontal="center"/>
    </xf>
    <xf numFmtId="3" fontId="10" fillId="2" borderId="0" xfId="0" applyNumberFormat="1" applyFont="1" applyFill="1" applyBorder="1" applyAlignment="1">
      <alignment horizontal="center"/>
    </xf>
    <xf numFmtId="0" fontId="10" fillId="2" borderId="0" xfId="0" applyFont="1" applyFill="1"/>
    <xf numFmtId="0" fontId="10" fillId="2" borderId="0" xfId="0" applyFont="1" applyFill="1" applyAlignment="1">
      <alignment horizontal="center"/>
    </xf>
    <xf numFmtId="0" fontId="10" fillId="2" borderId="0" xfId="0" applyFont="1" applyFill="1" applyAlignment="1">
      <alignment horizontal="right"/>
    </xf>
    <xf numFmtId="0" fontId="27" fillId="2" borderId="0" xfId="0" applyFont="1" applyFill="1" applyAlignment="1">
      <alignment horizontal="right"/>
    </xf>
    <xf numFmtId="4" fontId="7" fillId="2" borderId="0" xfId="0" applyNumberFormat="1" applyFont="1" applyFill="1" applyAlignment="1">
      <alignment horizontal="right"/>
    </xf>
    <xf numFmtId="4" fontId="7" fillId="2" borderId="0" xfId="0" applyNumberFormat="1" applyFont="1" applyFill="1"/>
    <xf numFmtId="0" fontId="29" fillId="2" borderId="0" xfId="0" applyFont="1" applyFill="1" applyAlignment="1">
      <alignment horizontal="center"/>
    </xf>
    <xf numFmtId="0" fontId="29" fillId="2" borderId="0" xfId="0" applyFont="1" applyFill="1" applyAlignment="1">
      <alignment horizontal="right"/>
    </xf>
    <xf numFmtId="0" fontId="30" fillId="2" borderId="0" xfId="0" applyFont="1" applyFill="1" applyAlignment="1">
      <alignment horizontal="left"/>
    </xf>
    <xf numFmtId="0" fontId="9" fillId="2" borderId="1" xfId="0" applyFont="1" applyFill="1" applyBorder="1" applyAlignment="1">
      <alignment horizontal="center"/>
    </xf>
    <xf numFmtId="0" fontId="9" fillId="2" borderId="1" xfId="0" applyFont="1" applyFill="1" applyBorder="1" applyAlignment="1"/>
    <xf numFmtId="0" fontId="9" fillId="2" borderId="1" xfId="0" applyFont="1" applyFill="1" applyBorder="1" applyAlignment="1">
      <alignment horizontal="right"/>
    </xf>
    <xf numFmtId="0" fontId="7" fillId="2" borderId="1" xfId="0" applyFont="1" applyFill="1" applyBorder="1" applyAlignment="1">
      <alignment horizontal="left"/>
    </xf>
    <xf numFmtId="0" fontId="10" fillId="2" borderId="1" xfId="0" applyFont="1" applyFill="1" applyBorder="1" applyAlignment="1"/>
    <xf numFmtId="3" fontId="9" fillId="2" borderId="1" xfId="0" applyNumberFormat="1" applyFont="1" applyFill="1" applyBorder="1" applyAlignment="1"/>
    <xf numFmtId="3" fontId="10" fillId="2" borderId="1" xfId="0" applyNumberFormat="1" applyFont="1" applyFill="1" applyBorder="1" applyAlignment="1"/>
    <xf numFmtId="3" fontId="12" fillId="2" borderId="1" xfId="0" applyNumberFormat="1" applyFont="1" applyFill="1" applyBorder="1" applyAlignment="1"/>
    <xf numFmtId="3" fontId="13" fillId="2" borderId="1" xfId="0" applyNumberFormat="1" applyFont="1" applyFill="1" applyBorder="1" applyAlignment="1"/>
    <xf numFmtId="3" fontId="14" fillId="2" borderId="1" xfId="0" applyNumberFormat="1" applyFont="1" applyFill="1" applyBorder="1" applyAlignment="1"/>
    <xf numFmtId="3" fontId="15" fillId="2" borderId="1" xfId="0" applyNumberFormat="1" applyFont="1" applyFill="1" applyBorder="1" applyAlignment="1"/>
    <xf numFmtId="3" fontId="16" fillId="2" borderId="1" xfId="0" applyNumberFormat="1" applyFont="1" applyFill="1" applyBorder="1" applyAlignment="1"/>
    <xf numFmtId="3" fontId="16" fillId="2" borderId="1" xfId="0" applyNumberFormat="1" applyFont="1" applyFill="1" applyBorder="1" applyAlignment="1">
      <alignment horizontal="right"/>
    </xf>
    <xf numFmtId="3" fontId="17" fillId="2" borderId="1" xfId="0" applyNumberFormat="1" applyFont="1" applyFill="1" applyBorder="1" applyAlignment="1"/>
    <xf numFmtId="3" fontId="18" fillId="2" borderId="1" xfId="0" applyNumberFormat="1" applyFont="1" applyFill="1" applyBorder="1" applyAlignment="1"/>
    <xf numFmtId="3" fontId="19" fillId="2" borderId="1" xfId="0" applyNumberFormat="1" applyFont="1" applyFill="1" applyBorder="1" applyAlignment="1"/>
    <xf numFmtId="3" fontId="20" fillId="2" borderId="1" xfId="0" applyNumberFormat="1" applyFont="1" applyFill="1" applyBorder="1" applyAlignment="1"/>
    <xf numFmtId="0" fontId="21" fillId="2" borderId="1" xfId="0" applyFont="1" applyFill="1" applyBorder="1" applyAlignment="1"/>
    <xf numFmtId="3" fontId="21" fillId="2" borderId="1" xfId="0" applyNumberFormat="1" applyFont="1" applyFill="1" applyBorder="1" applyAlignment="1"/>
    <xf numFmtId="3" fontId="22" fillId="2" borderId="1" xfId="0" applyNumberFormat="1" applyFont="1" applyFill="1" applyBorder="1" applyAlignment="1"/>
    <xf numFmtId="3" fontId="23" fillId="2" borderId="1" xfId="0" applyNumberFormat="1" applyFont="1" applyFill="1" applyBorder="1" applyAlignment="1">
      <alignment horizontal="right"/>
    </xf>
    <xf numFmtId="3" fontId="24" fillId="2" borderId="1" xfId="0" applyNumberFormat="1" applyFont="1" applyFill="1" applyBorder="1" applyAlignment="1">
      <alignment horizontal="right"/>
    </xf>
    <xf numFmtId="3" fontId="9" fillId="2" borderId="1" xfId="0" applyNumberFormat="1" applyFont="1" applyFill="1" applyBorder="1" applyAlignment="1">
      <alignment horizontal="center"/>
    </xf>
    <xf numFmtId="3" fontId="25" fillId="2" borderId="1" xfId="0" applyNumberFormat="1" applyFont="1" applyFill="1" applyBorder="1" applyAlignment="1"/>
    <xf numFmtId="3" fontId="26" fillId="2" borderId="1" xfId="0" applyNumberFormat="1" applyFont="1" applyFill="1" applyBorder="1" applyAlignment="1">
      <alignment horizontal="center"/>
    </xf>
    <xf numFmtId="3" fontId="10" fillId="2" borderId="1" xfId="0" applyNumberFormat="1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right"/>
    </xf>
    <xf numFmtId="0" fontId="27" fillId="2" borderId="1" xfId="0" applyFont="1" applyFill="1" applyBorder="1" applyAlignment="1">
      <alignment horizontal="right"/>
    </xf>
    <xf numFmtId="4" fontId="7" fillId="2" borderId="1" xfId="0" applyNumberFormat="1" applyFont="1" applyFill="1" applyBorder="1" applyAlignment="1"/>
    <xf numFmtId="165" fontId="7" fillId="2" borderId="0" xfId="0" applyNumberFormat="1" applyFont="1" applyFill="1" applyAlignment="1">
      <alignment horizontal="left"/>
    </xf>
    <xf numFmtId="165" fontId="7" fillId="2" borderId="1" xfId="0" applyNumberFormat="1" applyFont="1" applyFill="1" applyBorder="1" applyAlignment="1">
      <alignment horizontal="left"/>
    </xf>
    <xf numFmtId="165" fontId="3" fillId="0" borderId="0" xfId="0" applyNumberFormat="1" applyFont="1" applyAlignment="1">
      <alignment horizontal="left"/>
    </xf>
    <xf numFmtId="0" fontId="3" fillId="2" borderId="0" xfId="0" applyFont="1" applyFill="1"/>
    <xf numFmtId="165" fontId="3" fillId="2" borderId="0" xfId="0" applyNumberFormat="1" applyFont="1" applyFill="1" applyAlignment="1">
      <alignment horizontal="left"/>
    </xf>
    <xf numFmtId="0" fontId="36" fillId="2" borderId="0" xfId="0" applyFont="1" applyFill="1"/>
    <xf numFmtId="165" fontId="36" fillId="2" borderId="0" xfId="0" applyNumberFormat="1" applyFont="1" applyFill="1" applyAlignment="1">
      <alignment horizontal="left"/>
    </xf>
    <xf numFmtId="0" fontId="3" fillId="2" borderId="0" xfId="0" applyFont="1" applyFill="1" applyBorder="1"/>
    <xf numFmtId="0" fontId="3" fillId="2" borderId="0" xfId="0" applyFont="1" applyFill="1" applyAlignment="1">
      <alignment horizontal="left"/>
    </xf>
    <xf numFmtId="0" fontId="36" fillId="2" borderId="0" xfId="0" applyFont="1" applyFill="1" applyAlignment="1">
      <alignment horizontal="left"/>
    </xf>
    <xf numFmtId="0" fontId="3" fillId="0" borderId="0" xfId="0" applyFont="1" applyAlignment="1">
      <alignment horizontal="left"/>
    </xf>
    <xf numFmtId="0" fontId="3" fillId="2" borderId="0" xfId="0" applyFont="1" applyFill="1" applyAlignment="1">
      <alignment horizontal="center"/>
    </xf>
    <xf numFmtId="0" fontId="36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10" fillId="2" borderId="1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0" fillId="2" borderId="0" xfId="0" applyFont="1" applyFill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5" fillId="2" borderId="0" xfId="2" applyFont="1" applyFill="1" applyBorder="1" applyAlignment="1">
      <alignment horizontal="left"/>
    </xf>
    <xf numFmtId="0" fontId="28" fillId="2" borderId="0" xfId="2" applyFont="1" applyFill="1" applyBorder="1" applyAlignment="1">
      <alignment horizontal="left"/>
    </xf>
    <xf numFmtId="0" fontId="31" fillId="2" borderId="1" xfId="2" applyFont="1" applyFill="1" applyBorder="1" applyAlignment="1">
      <alignment horizontal="left"/>
    </xf>
    <xf numFmtId="0" fontId="3" fillId="3" borderId="0" xfId="0" applyFont="1" applyFill="1"/>
    <xf numFmtId="165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2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36" fillId="2" borderId="2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36" fillId="2" borderId="2" xfId="0" applyFont="1" applyFill="1" applyBorder="1"/>
    <xf numFmtId="0" fontId="3" fillId="2" borderId="2" xfId="0" applyFont="1" applyFill="1" applyBorder="1"/>
    <xf numFmtId="0" fontId="37" fillId="2" borderId="0" xfId="0" applyFont="1" applyFill="1" applyAlignment="1">
      <alignment vertical="center"/>
    </xf>
    <xf numFmtId="165" fontId="37" fillId="2" borderId="0" xfId="0" applyNumberFormat="1" applyFont="1" applyFill="1" applyAlignment="1">
      <alignment horizontal="left" vertical="center"/>
    </xf>
    <xf numFmtId="0" fontId="37" fillId="2" borderId="0" xfId="0" applyFont="1" applyFill="1" applyAlignment="1">
      <alignment horizontal="left" vertical="center"/>
    </xf>
    <xf numFmtId="0" fontId="37" fillId="2" borderId="0" xfId="0" applyFont="1" applyFill="1" applyAlignment="1">
      <alignment horizontal="center" vertical="center"/>
    </xf>
    <xf numFmtId="0" fontId="38" fillId="2" borderId="0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left"/>
    </xf>
    <xf numFmtId="3" fontId="10" fillId="2" borderId="0" xfId="0" applyNumberFormat="1" applyFont="1" applyFill="1" applyAlignment="1">
      <alignment horizontal="center" vertical="center"/>
    </xf>
    <xf numFmtId="3" fontId="10" fillId="2" borderId="1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4" borderId="7" xfId="0" applyFont="1" applyFill="1" applyBorder="1" applyAlignment="1">
      <alignment vertical="center"/>
    </xf>
    <xf numFmtId="165" fontId="3" fillId="4" borderId="7" xfId="0" applyNumberFormat="1" applyFont="1" applyFill="1" applyBorder="1" applyAlignment="1">
      <alignment horizontal="left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3" fillId="4" borderId="0" xfId="0" applyFont="1" applyFill="1" applyAlignment="1">
      <alignment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4" borderId="4" xfId="0" applyFont="1" applyFill="1" applyBorder="1" applyAlignment="1">
      <alignment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vertical="center"/>
    </xf>
    <xf numFmtId="0" fontId="3" fillId="4" borderId="11" xfId="0" applyFont="1" applyFill="1" applyBorder="1" applyAlignment="1">
      <alignment horizontal="center" vertical="center"/>
    </xf>
    <xf numFmtId="0" fontId="3" fillId="4" borderId="0" xfId="0" applyFont="1" applyFill="1"/>
    <xf numFmtId="165" fontId="3" fillId="4" borderId="0" xfId="0" applyNumberFormat="1" applyFont="1" applyFill="1" applyAlignment="1">
      <alignment horizontal="left"/>
    </xf>
    <xf numFmtId="0" fontId="3" fillId="4" borderId="0" xfId="0" applyFont="1" applyFill="1" applyAlignment="1">
      <alignment horizontal="center"/>
    </xf>
    <xf numFmtId="165" fontId="3" fillId="4" borderId="0" xfId="0" applyNumberFormat="1" applyFont="1" applyFill="1" applyAlignment="1">
      <alignment horizontal="left"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15" xfId="0" applyFont="1" applyFill="1" applyBorder="1" applyAlignment="1">
      <alignment horizontal="center" vertical="center"/>
    </xf>
    <xf numFmtId="3" fontId="3" fillId="2" borderId="0" xfId="0" applyNumberFormat="1" applyFont="1" applyFill="1" applyAlignment="1">
      <alignment horizontal="center" vertical="center"/>
    </xf>
    <xf numFmtId="3" fontId="37" fillId="2" borderId="0" xfId="0" applyNumberFormat="1" applyFont="1" applyFill="1" applyAlignment="1">
      <alignment horizontal="center" vertical="center"/>
    </xf>
    <xf numFmtId="3" fontId="3" fillId="4" borderId="0" xfId="0" applyNumberFormat="1" applyFont="1" applyFill="1" applyAlignment="1">
      <alignment horizontal="center" vertical="center"/>
    </xf>
    <xf numFmtId="3" fontId="3" fillId="3" borderId="0" xfId="0" applyNumberFormat="1" applyFont="1" applyFill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vertical="center"/>
    </xf>
    <xf numFmtId="0" fontId="3" fillId="4" borderId="0" xfId="0" applyFont="1" applyFill="1" applyBorder="1" applyAlignment="1">
      <alignment horizontal="center" vertical="center"/>
    </xf>
    <xf numFmtId="3" fontId="9" fillId="2" borderId="0" xfId="0" applyNumberFormat="1" applyFont="1" applyFill="1" applyAlignment="1">
      <alignment horizontal="right"/>
    </xf>
    <xf numFmtId="3" fontId="9" fillId="2" borderId="1" xfId="0" applyNumberFormat="1" applyFont="1" applyFill="1" applyBorder="1" applyAlignment="1">
      <alignment horizontal="right"/>
    </xf>
    <xf numFmtId="0" fontId="3" fillId="2" borderId="0" xfId="0" applyFont="1" applyFill="1" applyAlignment="1">
      <alignment horizontal="right"/>
    </xf>
    <xf numFmtId="0" fontId="37" fillId="2" borderId="0" xfId="0" applyFont="1" applyFill="1" applyAlignment="1">
      <alignment horizontal="right" vertical="center"/>
    </xf>
    <xf numFmtId="0" fontId="36" fillId="2" borderId="0" xfId="0" applyFont="1" applyFill="1" applyAlignment="1">
      <alignment horizontal="right"/>
    </xf>
    <xf numFmtId="0" fontId="3" fillId="4" borderId="7" xfId="0" applyFont="1" applyFill="1" applyBorder="1" applyAlignment="1">
      <alignment horizontal="right" vertical="center"/>
    </xf>
    <xf numFmtId="0" fontId="3" fillId="4" borderId="0" xfId="0" applyFont="1" applyFill="1" applyAlignment="1">
      <alignment horizontal="right" vertical="center"/>
    </xf>
    <xf numFmtId="0" fontId="3" fillId="4" borderId="4" xfId="0" applyFont="1" applyFill="1" applyBorder="1" applyAlignment="1">
      <alignment horizontal="right" vertical="center"/>
    </xf>
    <xf numFmtId="0" fontId="3" fillId="4" borderId="10" xfId="0" applyFont="1" applyFill="1" applyBorder="1" applyAlignment="1">
      <alignment horizontal="right" vertical="center"/>
    </xf>
    <xf numFmtId="0" fontId="3" fillId="4" borderId="0" xfId="0" applyFont="1" applyFill="1" applyBorder="1" applyAlignment="1">
      <alignment horizontal="right" vertical="center"/>
    </xf>
    <xf numFmtId="0" fontId="3" fillId="3" borderId="0" xfId="0" applyFont="1" applyFill="1" applyAlignment="1">
      <alignment horizontal="right"/>
    </xf>
    <xf numFmtId="0" fontId="3" fillId="0" borderId="0" xfId="0" applyFont="1" applyAlignment="1">
      <alignment horizontal="right"/>
    </xf>
    <xf numFmtId="0" fontId="3" fillId="4" borderId="7" xfId="0" applyFont="1" applyFill="1" applyBorder="1" applyAlignment="1">
      <alignment horizontal="left" vertical="center"/>
    </xf>
    <xf numFmtId="0" fontId="3" fillId="4" borderId="0" xfId="0" applyFont="1" applyFill="1" applyAlignment="1">
      <alignment horizontal="left" vertical="center"/>
    </xf>
    <xf numFmtId="0" fontId="3" fillId="4" borderId="4" xfId="0" applyFont="1" applyFill="1" applyBorder="1" applyAlignment="1">
      <alignment horizontal="left" vertical="center"/>
    </xf>
    <xf numFmtId="0" fontId="3" fillId="4" borderId="10" xfId="0" applyFont="1" applyFill="1" applyBorder="1" applyAlignment="1">
      <alignment horizontal="left" vertical="center"/>
    </xf>
    <xf numFmtId="0" fontId="3" fillId="4" borderId="0" xfId="0" applyFont="1" applyFill="1" applyBorder="1" applyAlignment="1">
      <alignment horizontal="left" vertical="center"/>
    </xf>
    <xf numFmtId="0" fontId="3" fillId="4" borderId="0" xfId="0" applyFont="1" applyFill="1" applyAlignment="1">
      <alignment horizontal="left"/>
    </xf>
    <xf numFmtId="3" fontId="11" fillId="2" borderId="0" xfId="0" applyNumberFormat="1" applyFont="1" applyFill="1" applyBorder="1" applyAlignment="1">
      <alignment horizontal="center"/>
    </xf>
    <xf numFmtId="3" fontId="11" fillId="2" borderId="1" xfId="0" applyNumberFormat="1" applyFont="1" applyFill="1" applyBorder="1" applyAlignment="1">
      <alignment horizontal="center"/>
    </xf>
    <xf numFmtId="0" fontId="39" fillId="2" borderId="0" xfId="0" applyFont="1" applyFill="1" applyAlignment="1">
      <alignment horizontal="center"/>
    </xf>
    <xf numFmtId="165" fontId="40" fillId="2" borderId="0" xfId="0" applyNumberFormat="1" applyFont="1" applyFill="1" applyAlignment="1">
      <alignment horizontal="left"/>
    </xf>
    <xf numFmtId="0" fontId="40" fillId="2" borderId="0" xfId="0" applyFont="1" applyFill="1" applyAlignment="1">
      <alignment horizontal="center"/>
    </xf>
    <xf numFmtId="0" fontId="40" fillId="2" borderId="0" xfId="0" applyFont="1" applyFill="1" applyAlignment="1">
      <alignment horizontal="right"/>
    </xf>
    <xf numFmtId="0" fontId="3" fillId="4" borderId="14" xfId="0" applyFont="1" applyFill="1" applyBorder="1" applyAlignment="1">
      <alignment vertical="center"/>
    </xf>
    <xf numFmtId="166" fontId="3" fillId="4" borderId="14" xfId="1" applyNumberFormat="1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right"/>
    </xf>
    <xf numFmtId="3" fontId="3" fillId="4" borderId="2" xfId="0" applyNumberFormat="1" applyFont="1" applyFill="1" applyBorder="1" applyAlignment="1">
      <alignment horizontal="right" vertical="center"/>
    </xf>
    <xf numFmtId="3" fontId="3" fillId="4" borderId="15" xfId="0" applyNumberFormat="1" applyFont="1" applyFill="1" applyBorder="1" applyAlignment="1">
      <alignment horizontal="center" vertical="center"/>
    </xf>
    <xf numFmtId="0" fontId="40" fillId="2" borderId="2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left" vertical="center"/>
    </xf>
    <xf numFmtId="0" fontId="3" fillId="4" borderId="2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1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right"/>
    </xf>
    <xf numFmtId="3" fontId="3" fillId="4" borderId="15" xfId="0" applyNumberFormat="1" applyFont="1" applyFill="1" applyBorder="1" applyAlignment="1">
      <alignment horizontal="right" vertical="center"/>
    </xf>
    <xf numFmtId="3" fontId="33" fillId="4" borderId="2" xfId="0" applyNumberFormat="1" applyFont="1" applyFill="1" applyBorder="1" applyAlignment="1">
      <alignment horizontal="center" vertical="center"/>
    </xf>
    <xf numFmtId="0" fontId="31" fillId="2" borderId="0" xfId="0" applyFont="1" applyFill="1" applyAlignment="1">
      <alignment horizontal="left"/>
    </xf>
    <xf numFmtId="0" fontId="41" fillId="2" borderId="0" xfId="0" applyFont="1" applyFill="1" applyAlignment="1">
      <alignment horizontal="left"/>
    </xf>
    <xf numFmtId="165" fontId="41" fillId="2" borderId="0" xfId="0" applyNumberFormat="1" applyFont="1" applyFill="1" applyAlignment="1">
      <alignment horizontal="left"/>
    </xf>
    <xf numFmtId="0" fontId="42" fillId="2" borderId="0" xfId="0" applyFont="1" applyFill="1" applyAlignment="1">
      <alignment horizontal="center"/>
    </xf>
    <xf numFmtId="0" fontId="42" fillId="2" borderId="0" xfId="0" applyFont="1" applyFill="1" applyAlignment="1">
      <alignment horizontal="left"/>
    </xf>
    <xf numFmtId="0" fontId="43" fillId="2" borderId="0" xfId="0" applyFont="1" applyFill="1" applyAlignment="1">
      <alignment horizontal="right"/>
    </xf>
    <xf numFmtId="3" fontId="43" fillId="2" borderId="0" xfId="0" applyNumberFormat="1" applyFont="1" applyFill="1"/>
    <xf numFmtId="3" fontId="43" fillId="2" borderId="0" xfId="0" applyNumberFormat="1" applyFont="1" applyFill="1" applyAlignment="1">
      <alignment horizontal="center"/>
    </xf>
    <xf numFmtId="3" fontId="44" fillId="2" borderId="0" xfId="0" applyNumberFormat="1" applyFont="1" applyFill="1" applyAlignment="1">
      <alignment horizontal="center" vertical="center"/>
    </xf>
    <xf numFmtId="3" fontId="44" fillId="2" borderId="0" xfId="0" applyNumberFormat="1" applyFont="1" applyFill="1"/>
    <xf numFmtId="3" fontId="43" fillId="2" borderId="0" xfId="0" applyNumberFormat="1" applyFont="1" applyFill="1" applyAlignment="1">
      <alignment horizontal="right"/>
    </xf>
    <xf numFmtId="3" fontId="45" fillId="2" borderId="0" xfId="0" applyNumberFormat="1" applyFont="1" applyFill="1" applyBorder="1" applyAlignment="1">
      <alignment horizontal="center"/>
    </xf>
    <xf numFmtId="3" fontId="46" fillId="2" borderId="0" xfId="0" applyNumberFormat="1" applyFont="1" applyFill="1" applyBorder="1"/>
    <xf numFmtId="3" fontId="47" fillId="2" borderId="0" xfId="0" applyNumberFormat="1" applyFont="1" applyFill="1" applyBorder="1"/>
    <xf numFmtId="3" fontId="48" fillId="2" borderId="0" xfId="0" applyNumberFormat="1" applyFont="1" applyFill="1" applyBorder="1"/>
    <xf numFmtId="3" fontId="49" fillId="2" borderId="0" xfId="0" applyNumberFormat="1" applyFont="1" applyFill="1" applyBorder="1"/>
    <xf numFmtId="3" fontId="50" fillId="2" borderId="0" xfId="0" applyNumberFormat="1" applyFont="1" applyFill="1" applyBorder="1"/>
    <xf numFmtId="3" fontId="51" fillId="2" borderId="0" xfId="0" applyNumberFormat="1" applyFont="1" applyFill="1" applyBorder="1"/>
    <xf numFmtId="3" fontId="51" fillId="2" borderId="0" xfId="0" applyNumberFormat="1" applyFont="1" applyFill="1" applyBorder="1" applyAlignment="1">
      <alignment horizontal="right"/>
    </xf>
    <xf numFmtId="3" fontId="52" fillId="2" borderId="0" xfId="0" applyNumberFormat="1" applyFont="1" applyFill="1" applyBorder="1"/>
    <xf numFmtId="3" fontId="53" fillId="2" borderId="0" xfId="0" applyNumberFormat="1" applyFont="1" applyFill="1" applyBorder="1"/>
    <xf numFmtId="3" fontId="54" fillId="2" borderId="0" xfId="0" applyNumberFormat="1" applyFont="1" applyFill="1" applyBorder="1"/>
    <xf numFmtId="3" fontId="55" fillId="2" borderId="0" xfId="0" applyNumberFormat="1" applyFont="1" applyFill="1" applyBorder="1"/>
    <xf numFmtId="3" fontId="44" fillId="2" borderId="0" xfId="0" applyNumberFormat="1" applyFont="1" applyFill="1" applyBorder="1"/>
    <xf numFmtId="0" fontId="44" fillId="2" borderId="0" xfId="0" applyFont="1" applyFill="1" applyBorder="1"/>
    <xf numFmtId="3" fontId="56" fillId="2" borderId="0" xfId="0" applyNumberFormat="1" applyFont="1" applyFill="1" applyBorder="1"/>
    <xf numFmtId="3" fontId="57" fillId="2" borderId="0" xfId="0" applyNumberFormat="1" applyFont="1" applyFill="1" applyBorder="1" applyAlignment="1">
      <alignment horizontal="right"/>
    </xf>
    <xf numFmtId="3" fontId="58" fillId="2" borderId="0" xfId="0" applyNumberFormat="1" applyFont="1" applyFill="1" applyBorder="1" applyAlignment="1">
      <alignment horizontal="right"/>
    </xf>
    <xf numFmtId="0" fontId="43" fillId="2" borderId="0" xfId="0" applyFont="1" applyFill="1" applyAlignment="1">
      <alignment horizontal="center"/>
    </xf>
    <xf numFmtId="0" fontId="43" fillId="2" borderId="0" xfId="0" applyFont="1" applyFill="1"/>
    <xf numFmtId="3" fontId="59" fillId="2" borderId="0" xfId="0" applyNumberFormat="1" applyFont="1" applyFill="1"/>
    <xf numFmtId="3" fontId="60" fillId="2" borderId="0" xfId="0" applyNumberFormat="1" applyFont="1" applyFill="1" applyAlignment="1">
      <alignment horizontal="center"/>
    </xf>
    <xf numFmtId="3" fontId="44" fillId="2" borderId="0" xfId="0" applyNumberFormat="1" applyFont="1" applyFill="1" applyBorder="1" applyAlignment="1">
      <alignment horizontal="center"/>
    </xf>
    <xf numFmtId="0" fontId="44" fillId="2" borderId="0" xfId="0" applyFont="1" applyFill="1"/>
    <xf numFmtId="0" fontId="44" fillId="2" borderId="0" xfId="0" applyFont="1" applyFill="1" applyAlignment="1">
      <alignment horizontal="center"/>
    </xf>
    <xf numFmtId="0" fontId="44" fillId="2" borderId="0" xfId="0" applyFont="1" applyFill="1" applyAlignment="1">
      <alignment horizontal="right"/>
    </xf>
    <xf numFmtId="0" fontId="61" fillId="2" borderId="0" xfId="0" applyFont="1" applyFill="1" applyAlignment="1">
      <alignment horizontal="right"/>
    </xf>
    <xf numFmtId="4" fontId="41" fillId="2" borderId="0" xfId="0" applyNumberFormat="1" applyFont="1" applyFill="1" applyAlignment="1">
      <alignment horizontal="right"/>
    </xf>
    <xf numFmtId="4" fontId="41" fillId="2" borderId="0" xfId="0" applyNumberFormat="1" applyFont="1" applyFill="1"/>
    <xf numFmtId="0" fontId="28" fillId="2" borderId="0" xfId="0" applyFont="1" applyFill="1" applyAlignment="1">
      <alignment horizontal="center"/>
    </xf>
    <xf numFmtId="0" fontId="28" fillId="2" borderId="0" xfId="0" applyFont="1" applyFill="1" applyAlignment="1">
      <alignment horizontal="left"/>
    </xf>
    <xf numFmtId="0" fontId="62" fillId="2" borderId="0" xfId="0" applyFont="1" applyFill="1" applyAlignment="1">
      <alignment horizontal="center"/>
    </xf>
    <xf numFmtId="0" fontId="62" fillId="2" borderId="0" xfId="0" applyFont="1" applyFill="1" applyAlignment="1">
      <alignment horizontal="left"/>
    </xf>
    <xf numFmtId="0" fontId="43" fillId="2" borderId="1" xfId="0" applyFont="1" applyFill="1" applyBorder="1" applyAlignment="1">
      <alignment horizontal="center"/>
    </xf>
    <xf numFmtId="0" fontId="43" fillId="2" borderId="1" xfId="0" applyFont="1" applyFill="1" applyBorder="1" applyAlignment="1">
      <alignment horizontal="right"/>
    </xf>
    <xf numFmtId="0" fontId="41" fillId="2" borderId="1" xfId="0" applyFont="1" applyFill="1" applyBorder="1" applyAlignment="1">
      <alignment horizontal="left"/>
    </xf>
    <xf numFmtId="165" fontId="41" fillId="2" borderId="1" xfId="0" applyNumberFormat="1" applyFont="1" applyFill="1" applyBorder="1" applyAlignment="1">
      <alignment horizontal="left"/>
    </xf>
    <xf numFmtId="0" fontId="43" fillId="2" borderId="1" xfId="0" applyFont="1" applyFill="1" applyBorder="1" applyAlignment="1"/>
    <xf numFmtId="0" fontId="44" fillId="2" borderId="1" xfId="0" applyFont="1" applyFill="1" applyBorder="1" applyAlignment="1">
      <alignment horizontal="center"/>
    </xf>
    <xf numFmtId="0" fontId="44" fillId="2" borderId="1" xfId="0" applyFont="1" applyFill="1" applyBorder="1" applyAlignment="1"/>
    <xf numFmtId="3" fontId="43" fillId="2" borderId="1" xfId="0" applyNumberFormat="1" applyFont="1" applyFill="1" applyBorder="1" applyAlignment="1"/>
    <xf numFmtId="3" fontId="43" fillId="2" borderId="1" xfId="0" applyNumberFormat="1" applyFont="1" applyFill="1" applyBorder="1" applyAlignment="1">
      <alignment horizontal="center"/>
    </xf>
    <xf numFmtId="3" fontId="44" fillId="2" borderId="1" xfId="0" applyNumberFormat="1" applyFont="1" applyFill="1" applyBorder="1" applyAlignment="1">
      <alignment horizontal="center" vertical="center"/>
    </xf>
    <xf numFmtId="3" fontId="44" fillId="2" borderId="1" xfId="0" applyNumberFormat="1" applyFont="1" applyFill="1" applyBorder="1" applyAlignment="1"/>
    <xf numFmtId="3" fontId="43" fillId="2" borderId="1" xfId="0" applyNumberFormat="1" applyFont="1" applyFill="1" applyBorder="1" applyAlignment="1">
      <alignment horizontal="right"/>
    </xf>
    <xf numFmtId="3" fontId="45" fillId="2" borderId="1" xfId="0" applyNumberFormat="1" applyFont="1" applyFill="1" applyBorder="1" applyAlignment="1">
      <alignment horizontal="center"/>
    </xf>
    <xf numFmtId="3" fontId="46" fillId="2" borderId="1" xfId="0" applyNumberFormat="1" applyFont="1" applyFill="1" applyBorder="1" applyAlignment="1"/>
    <xf numFmtId="3" fontId="47" fillId="2" borderId="1" xfId="0" applyNumberFormat="1" applyFont="1" applyFill="1" applyBorder="1" applyAlignment="1"/>
    <xf numFmtId="3" fontId="48" fillId="2" borderId="1" xfId="0" applyNumberFormat="1" applyFont="1" applyFill="1" applyBorder="1" applyAlignment="1"/>
    <xf numFmtId="3" fontId="49" fillId="2" borderId="1" xfId="0" applyNumberFormat="1" applyFont="1" applyFill="1" applyBorder="1" applyAlignment="1"/>
    <xf numFmtId="3" fontId="50" fillId="2" borderId="1" xfId="0" applyNumberFormat="1" applyFont="1" applyFill="1" applyBorder="1" applyAlignment="1"/>
    <xf numFmtId="3" fontId="51" fillId="2" borderId="1" xfId="0" applyNumberFormat="1" applyFont="1" applyFill="1" applyBorder="1" applyAlignment="1"/>
    <xf numFmtId="3" fontId="51" fillId="2" borderId="1" xfId="0" applyNumberFormat="1" applyFont="1" applyFill="1" applyBorder="1" applyAlignment="1">
      <alignment horizontal="right"/>
    </xf>
    <xf numFmtId="3" fontId="52" fillId="2" borderId="1" xfId="0" applyNumberFormat="1" applyFont="1" applyFill="1" applyBorder="1" applyAlignment="1"/>
    <xf numFmtId="3" fontId="53" fillId="2" borderId="1" xfId="0" applyNumberFormat="1" applyFont="1" applyFill="1" applyBorder="1" applyAlignment="1"/>
    <xf numFmtId="3" fontId="54" fillId="2" borderId="1" xfId="0" applyNumberFormat="1" applyFont="1" applyFill="1" applyBorder="1" applyAlignment="1"/>
    <xf numFmtId="3" fontId="55" fillId="2" borderId="1" xfId="0" applyNumberFormat="1" applyFont="1" applyFill="1" applyBorder="1" applyAlignment="1"/>
    <xf numFmtId="3" fontId="56" fillId="2" borderId="1" xfId="0" applyNumberFormat="1" applyFont="1" applyFill="1" applyBorder="1" applyAlignment="1"/>
    <xf numFmtId="3" fontId="57" fillId="2" borderId="1" xfId="0" applyNumberFormat="1" applyFont="1" applyFill="1" applyBorder="1" applyAlignment="1">
      <alignment horizontal="right"/>
    </xf>
    <xf numFmtId="3" fontId="58" fillId="2" borderId="1" xfId="0" applyNumberFormat="1" applyFont="1" applyFill="1" applyBorder="1" applyAlignment="1">
      <alignment horizontal="right"/>
    </xf>
    <xf numFmtId="3" fontId="59" fillId="2" borderId="1" xfId="0" applyNumberFormat="1" applyFont="1" applyFill="1" applyBorder="1" applyAlignment="1"/>
    <xf numFmtId="3" fontId="60" fillId="2" borderId="1" xfId="0" applyNumberFormat="1" applyFont="1" applyFill="1" applyBorder="1" applyAlignment="1">
      <alignment horizontal="center"/>
    </xf>
    <xf numFmtId="3" fontId="44" fillId="2" borderId="1" xfId="0" applyNumberFormat="1" applyFont="1" applyFill="1" applyBorder="1" applyAlignment="1">
      <alignment horizontal="center"/>
    </xf>
    <xf numFmtId="0" fontId="44" fillId="2" borderId="1" xfId="0" applyFont="1" applyFill="1" applyBorder="1" applyAlignment="1">
      <alignment horizontal="right"/>
    </xf>
    <xf numFmtId="0" fontId="61" fillId="2" borderId="1" xfId="0" applyFont="1" applyFill="1" applyBorder="1" applyAlignment="1">
      <alignment horizontal="right"/>
    </xf>
    <xf numFmtId="4" fontId="41" fillId="2" borderId="1" xfId="0" applyNumberFormat="1" applyFont="1" applyFill="1" applyBorder="1" applyAlignment="1"/>
    <xf numFmtId="0" fontId="63" fillId="0" borderId="0" xfId="0" applyFont="1"/>
    <xf numFmtId="3" fontId="31" fillId="2" borderId="0" xfId="0" applyNumberFormat="1" applyFont="1" applyFill="1" applyAlignment="1">
      <alignment horizontal="right"/>
    </xf>
    <xf numFmtId="3" fontId="28" fillId="2" borderId="0" xfId="0" applyNumberFormat="1" applyFont="1" applyFill="1" applyAlignment="1">
      <alignment horizontal="right"/>
    </xf>
    <xf numFmtId="3" fontId="63" fillId="0" borderId="0" xfId="0" applyNumberFormat="1" applyFont="1"/>
    <xf numFmtId="0" fontId="65" fillId="0" borderId="0" xfId="0" applyFont="1"/>
    <xf numFmtId="0" fontId="63" fillId="0" borderId="0" xfId="0" applyFont="1" applyAlignment="1">
      <alignment vertical="center"/>
    </xf>
    <xf numFmtId="0" fontId="63" fillId="4" borderId="0" xfId="0" applyFont="1" applyFill="1"/>
    <xf numFmtId="3" fontId="63" fillId="4" borderId="0" xfId="0" applyNumberFormat="1" applyFont="1" applyFill="1"/>
    <xf numFmtId="0" fontId="65" fillId="4" borderId="0" xfId="0" applyFont="1" applyFill="1"/>
    <xf numFmtId="3" fontId="65" fillId="4" borderId="0" xfId="0" applyNumberFormat="1" applyFont="1" applyFill="1"/>
    <xf numFmtId="9" fontId="63" fillId="4" borderId="0" xfId="1" applyFont="1" applyFill="1" applyAlignment="1">
      <alignment horizontal="center"/>
    </xf>
    <xf numFmtId="0" fontId="63" fillId="2" borderId="0" xfId="0" applyFont="1" applyFill="1"/>
    <xf numFmtId="0" fontId="63" fillId="2" borderId="0" xfId="0" applyFont="1" applyFill="1" applyAlignment="1">
      <alignment vertical="center"/>
    </xf>
    <xf numFmtId="0" fontId="65" fillId="2" borderId="0" xfId="0" applyFont="1" applyFill="1"/>
    <xf numFmtId="3" fontId="63" fillId="2" borderId="0" xfId="0" applyNumberFormat="1" applyFont="1" applyFill="1"/>
    <xf numFmtId="164" fontId="64" fillId="2" borderId="0" xfId="0" applyNumberFormat="1" applyFont="1" applyFill="1" applyAlignment="1">
      <alignment horizontal="left"/>
    </xf>
    <xf numFmtId="0" fontId="63" fillId="2" borderId="0" xfId="0" applyFont="1" applyFill="1" applyAlignment="1">
      <alignment horizontal="right"/>
    </xf>
    <xf numFmtId="9" fontId="3" fillId="4" borderId="0" xfId="0" applyNumberFormat="1" applyFont="1" applyFill="1" applyAlignment="1">
      <alignment horizontal="left" vertical="center"/>
    </xf>
    <xf numFmtId="0" fontId="40" fillId="2" borderId="0" xfId="0" applyFont="1" applyFill="1" applyAlignment="1">
      <alignment horizontal="left"/>
    </xf>
    <xf numFmtId="9" fontId="3" fillId="4" borderId="7" xfId="0" applyNumberFormat="1" applyFont="1" applyFill="1" applyBorder="1" applyAlignment="1">
      <alignment horizontal="left" vertical="center"/>
    </xf>
    <xf numFmtId="9" fontId="3" fillId="4" borderId="4" xfId="0" applyNumberFormat="1" applyFont="1" applyFill="1" applyBorder="1" applyAlignment="1">
      <alignment horizontal="left" vertical="center"/>
    </xf>
    <xf numFmtId="0" fontId="36" fillId="4" borderId="0" xfId="0" applyFont="1" applyFill="1" applyAlignment="1">
      <alignment horizontal="left" vertical="center"/>
    </xf>
    <xf numFmtId="0" fontId="67" fillId="4" borderId="7" xfId="0" applyFont="1" applyFill="1" applyBorder="1" applyAlignment="1">
      <alignment vertical="center"/>
    </xf>
    <xf numFmtId="0" fontId="67" fillId="4" borderId="0" xfId="0" applyFont="1" applyFill="1" applyAlignment="1">
      <alignment vertical="center"/>
    </xf>
    <xf numFmtId="0" fontId="67" fillId="4" borderId="4" xfId="0" applyFont="1" applyFill="1" applyBorder="1" applyAlignment="1">
      <alignment vertical="center"/>
    </xf>
    <xf numFmtId="0" fontId="67" fillId="4" borderId="10" xfId="0" applyFont="1" applyFill="1" applyBorder="1" applyAlignment="1">
      <alignment vertical="center"/>
    </xf>
    <xf numFmtId="0" fontId="67" fillId="4" borderId="0" xfId="0" applyFont="1" applyFill="1" applyBorder="1" applyAlignment="1">
      <alignment vertical="center"/>
    </xf>
    <xf numFmtId="0" fontId="3" fillId="4" borderId="19" xfId="0" applyFont="1" applyFill="1" applyBorder="1" applyAlignment="1">
      <alignment horizontal="center" vertical="center"/>
    </xf>
    <xf numFmtId="0" fontId="3" fillId="4" borderId="20" xfId="0" applyFont="1" applyFill="1" applyBorder="1" applyAlignment="1">
      <alignment horizontal="center" vertical="center"/>
    </xf>
    <xf numFmtId="0" fontId="3" fillId="4" borderId="21" xfId="0" applyFont="1" applyFill="1" applyBorder="1" applyAlignment="1">
      <alignment horizontal="center" vertical="center"/>
    </xf>
    <xf numFmtId="0" fontId="3" fillId="4" borderId="18" xfId="0" applyFont="1" applyFill="1" applyBorder="1" applyAlignment="1">
      <alignment horizontal="center" vertical="center"/>
    </xf>
    <xf numFmtId="0" fontId="3" fillId="4" borderId="20" xfId="0" applyFont="1" applyFill="1" applyBorder="1" applyAlignment="1">
      <alignment horizontal="center"/>
    </xf>
    <xf numFmtId="0" fontId="36" fillId="2" borderId="20" xfId="0" applyFont="1" applyFill="1" applyBorder="1"/>
    <xf numFmtId="0" fontId="36" fillId="2" borderId="21" xfId="0" applyFont="1" applyFill="1" applyBorder="1" applyAlignment="1">
      <alignment horizontal="center"/>
    </xf>
    <xf numFmtId="0" fontId="68" fillId="2" borderId="20" xfId="0" applyFont="1" applyFill="1" applyBorder="1"/>
    <xf numFmtId="0" fontId="37" fillId="2" borderId="2" xfId="0" applyFont="1" applyFill="1" applyBorder="1" applyAlignment="1">
      <alignment horizontal="left" vertical="center"/>
    </xf>
    <xf numFmtId="0" fontId="67" fillId="3" borderId="0" xfId="0" applyFont="1" applyFill="1" applyAlignment="1">
      <alignment vertical="top" wrapText="1" shrinkToFit="1"/>
    </xf>
    <xf numFmtId="165" fontId="3" fillId="4" borderId="0" xfId="0" applyNumberFormat="1" applyFont="1" applyFill="1" applyAlignment="1">
      <alignment horizontal="left" vertical="center"/>
    </xf>
    <xf numFmtId="165" fontId="3" fillId="4" borderId="10" xfId="0" applyNumberFormat="1" applyFont="1" applyFill="1" applyBorder="1" applyAlignment="1">
      <alignment horizontal="left" vertical="center"/>
    </xf>
    <xf numFmtId="165" fontId="3" fillId="4" borderId="0" xfId="0" applyNumberFormat="1" applyFont="1" applyFill="1" applyBorder="1" applyAlignment="1">
      <alignment horizontal="left" vertical="center"/>
    </xf>
    <xf numFmtId="165" fontId="3" fillId="4" borderId="4" xfId="0" applyNumberFormat="1" applyFont="1" applyFill="1" applyBorder="1" applyAlignment="1">
      <alignment horizontal="left" vertical="center"/>
    </xf>
    <xf numFmtId="0" fontId="25" fillId="2" borderId="0" xfId="0" applyFont="1" applyFill="1" applyBorder="1" applyAlignment="1">
      <alignment vertical="center"/>
    </xf>
    <xf numFmtId="0" fontId="25" fillId="2" borderId="0" xfId="0" applyFont="1" applyFill="1" applyBorder="1"/>
    <xf numFmtId="166" fontId="3" fillId="4" borderId="7" xfId="1" applyNumberFormat="1" applyFont="1" applyFill="1" applyBorder="1" applyAlignment="1">
      <alignment horizontal="center" vertical="center"/>
    </xf>
    <xf numFmtId="166" fontId="3" fillId="4" borderId="7" xfId="0" applyNumberFormat="1" applyFont="1" applyFill="1" applyBorder="1" applyAlignment="1">
      <alignment horizontal="center" vertical="center"/>
    </xf>
    <xf numFmtId="166" fontId="3" fillId="4" borderId="10" xfId="0" applyNumberFormat="1" applyFont="1" applyFill="1" applyBorder="1" applyAlignment="1">
      <alignment horizontal="center" vertical="center"/>
    </xf>
    <xf numFmtId="166" fontId="3" fillId="4" borderId="0" xfId="0" applyNumberFormat="1" applyFont="1" applyFill="1" applyBorder="1" applyAlignment="1">
      <alignment horizontal="center" vertical="center"/>
    </xf>
    <xf numFmtId="166" fontId="3" fillId="4" borderId="4" xfId="0" applyNumberFormat="1" applyFont="1" applyFill="1" applyBorder="1" applyAlignment="1">
      <alignment horizontal="center" vertical="center"/>
    </xf>
    <xf numFmtId="3" fontId="33" fillId="5" borderId="0" xfId="0" applyNumberFormat="1" applyFont="1" applyFill="1" applyAlignment="1">
      <alignment horizontal="center" vertical="center"/>
    </xf>
    <xf numFmtId="0" fontId="37" fillId="2" borderId="15" xfId="0" applyFont="1" applyFill="1" applyBorder="1" applyAlignment="1">
      <alignment horizontal="left" vertical="center"/>
    </xf>
    <xf numFmtId="0" fontId="40" fillId="2" borderId="2" xfId="0" applyFont="1" applyFill="1" applyBorder="1" applyAlignment="1">
      <alignment horizontal="center"/>
    </xf>
    <xf numFmtId="0" fontId="40" fillId="2" borderId="15" xfId="0" applyFont="1" applyFill="1" applyBorder="1" applyAlignment="1">
      <alignment horizontal="center"/>
    </xf>
    <xf numFmtId="3" fontId="33" fillId="4" borderId="20" xfId="0" applyNumberFormat="1" applyFont="1" applyFill="1" applyBorder="1" applyAlignment="1">
      <alignment horizontal="center" vertical="center"/>
    </xf>
    <xf numFmtId="0" fontId="69" fillId="2" borderId="0" xfId="0" applyFont="1" applyFill="1" applyAlignment="1">
      <alignment horizontal="center"/>
    </xf>
    <xf numFmtId="0" fontId="70" fillId="2" borderId="0" xfId="0" applyFont="1" applyFill="1" applyAlignment="1">
      <alignment horizontal="center"/>
    </xf>
    <xf numFmtId="0" fontId="71" fillId="2" borderId="1" xfId="0" applyFont="1" applyFill="1" applyBorder="1" applyAlignment="1">
      <alignment horizontal="center"/>
    </xf>
    <xf numFmtId="0" fontId="71" fillId="2" borderId="0" xfId="0" applyFont="1" applyFill="1" applyAlignment="1">
      <alignment horizontal="center"/>
    </xf>
    <xf numFmtId="0" fontId="71" fillId="2" borderId="5" xfId="0" applyFont="1" applyFill="1" applyBorder="1" applyAlignment="1">
      <alignment horizontal="center"/>
    </xf>
    <xf numFmtId="14" fontId="71" fillId="4" borderId="9" xfId="0" applyNumberFormat="1" applyFont="1" applyFill="1" applyBorder="1" applyAlignment="1">
      <alignment horizontal="center" vertical="center"/>
    </xf>
    <xf numFmtId="0" fontId="71" fillId="4" borderId="0" xfId="0" applyFont="1" applyFill="1" applyAlignment="1">
      <alignment horizontal="center"/>
    </xf>
    <xf numFmtId="0" fontId="71" fillId="4" borderId="0" xfId="0" applyFont="1" applyFill="1" applyAlignment="1">
      <alignment horizontal="center" vertical="center"/>
    </xf>
    <xf numFmtId="0" fontId="71" fillId="3" borderId="0" xfId="0" applyFont="1" applyFill="1" applyAlignment="1">
      <alignment horizontal="center"/>
    </xf>
    <xf numFmtId="0" fontId="71" fillId="0" borderId="0" xfId="0" applyFont="1" applyAlignment="1">
      <alignment horizontal="center"/>
    </xf>
    <xf numFmtId="165" fontId="3" fillId="4" borderId="0" xfId="0" applyNumberFormat="1" applyFont="1" applyFill="1" applyBorder="1" applyAlignment="1">
      <alignment horizontal="left" vertical="center"/>
    </xf>
    <xf numFmtId="0" fontId="40" fillId="2" borderId="2" xfId="0" applyFont="1" applyFill="1" applyBorder="1" applyAlignment="1">
      <alignment horizontal="center"/>
    </xf>
    <xf numFmtId="0" fontId="36" fillId="2" borderId="0" xfId="0" applyFont="1" applyFill="1" applyBorder="1" applyAlignment="1">
      <alignment horizontal="left"/>
    </xf>
    <xf numFmtId="0" fontId="40" fillId="2" borderId="0" xfId="0" applyFont="1" applyFill="1" applyBorder="1" applyAlignment="1">
      <alignment horizontal="center"/>
    </xf>
    <xf numFmtId="0" fontId="40" fillId="2" borderId="5" xfId="0" applyFont="1" applyFill="1" applyBorder="1" applyAlignment="1">
      <alignment horizontal="center"/>
    </xf>
    <xf numFmtId="0" fontId="40" fillId="2" borderId="16" xfId="0" applyFont="1" applyFill="1" applyBorder="1" applyAlignment="1">
      <alignment horizontal="center"/>
    </xf>
    <xf numFmtId="3" fontId="3" fillId="4" borderId="0" xfId="0" applyNumberFormat="1" applyFont="1" applyFill="1" applyBorder="1" applyAlignment="1">
      <alignment horizontal="center" vertical="center"/>
    </xf>
    <xf numFmtId="167" fontId="10" fillId="2" borderId="0" xfId="239" applyNumberFormat="1" applyFont="1" applyFill="1" applyAlignment="1">
      <alignment horizontal="center" vertical="center"/>
    </xf>
    <xf numFmtId="167" fontId="10" fillId="2" borderId="1" xfId="239" applyNumberFormat="1" applyFont="1" applyFill="1" applyBorder="1" applyAlignment="1">
      <alignment horizontal="center" vertical="center"/>
    </xf>
    <xf numFmtId="167" fontId="3" fillId="2" borderId="0" xfId="239" applyNumberFormat="1" applyFont="1" applyFill="1" applyAlignment="1">
      <alignment horizontal="center" vertical="center"/>
    </xf>
    <xf numFmtId="167" fontId="37" fillId="2" borderId="0" xfId="239" applyNumberFormat="1" applyFont="1" applyFill="1" applyAlignment="1">
      <alignment horizontal="center" vertical="center"/>
    </xf>
    <xf numFmtId="167" fontId="36" fillId="2" borderId="0" xfId="239" applyNumberFormat="1" applyFont="1" applyFill="1" applyAlignment="1">
      <alignment horizontal="center"/>
    </xf>
    <xf numFmtId="167" fontId="3" fillId="4" borderId="0" xfId="239" applyNumberFormat="1" applyFont="1" applyFill="1" applyBorder="1" applyAlignment="1">
      <alignment horizontal="center" vertical="center"/>
    </xf>
    <xf numFmtId="167" fontId="3" fillId="4" borderId="0" xfId="239" applyNumberFormat="1" applyFont="1" applyFill="1" applyAlignment="1">
      <alignment horizontal="center" vertical="center"/>
    </xf>
    <xf numFmtId="167" fontId="3" fillId="0" borderId="0" xfId="239" applyNumberFormat="1" applyFont="1" applyAlignment="1">
      <alignment horizontal="center" vertical="center"/>
    </xf>
    <xf numFmtId="167" fontId="3" fillId="3" borderId="0" xfId="239" applyNumberFormat="1" applyFont="1" applyFill="1" applyAlignment="1">
      <alignment horizontal="center" vertical="center"/>
    </xf>
    <xf numFmtId="167" fontId="37" fillId="2" borderId="0" xfId="239" applyNumberFormat="1" applyFont="1" applyFill="1" applyAlignment="1">
      <alignment horizontal="left" vertical="center"/>
    </xf>
    <xf numFmtId="0" fontId="40" fillId="2" borderId="0" xfId="0" applyFont="1" applyFill="1" applyAlignment="1"/>
    <xf numFmtId="0" fontId="40" fillId="2" borderId="2" xfId="0" applyFont="1" applyFill="1" applyBorder="1" applyAlignment="1"/>
    <xf numFmtId="167" fontId="40" fillId="2" borderId="0" xfId="239" applyNumberFormat="1" applyFont="1" applyFill="1" applyAlignment="1">
      <alignment horizontal="center"/>
    </xf>
    <xf numFmtId="0" fontId="36" fillId="2" borderId="20" xfId="0" applyFont="1" applyFill="1" applyBorder="1" applyAlignment="1"/>
    <xf numFmtId="168" fontId="3" fillId="4" borderId="7" xfId="239" applyNumberFormat="1" applyFont="1" applyFill="1" applyBorder="1" applyAlignment="1">
      <alignment horizontal="center" vertical="center"/>
    </xf>
    <xf numFmtId="1" fontId="73" fillId="6" borderId="9" xfId="0" applyNumberFormat="1" applyFont="1" applyFill="1" applyBorder="1" applyAlignment="1">
      <alignment horizontal="center" vertical="center"/>
    </xf>
    <xf numFmtId="1" fontId="73" fillId="6" borderId="3" xfId="0" applyNumberFormat="1" applyFont="1" applyFill="1" applyBorder="1" applyAlignment="1">
      <alignment horizontal="center" vertical="center"/>
    </xf>
    <xf numFmtId="1" fontId="73" fillId="6" borderId="6" xfId="0" applyNumberFormat="1" applyFont="1" applyFill="1" applyBorder="1" applyAlignment="1">
      <alignment horizontal="center" vertical="center"/>
    </xf>
    <xf numFmtId="1" fontId="73" fillId="6" borderId="12" xfId="0" applyNumberFormat="1" applyFont="1" applyFill="1" applyBorder="1" applyAlignment="1">
      <alignment horizontal="center" vertical="center"/>
    </xf>
    <xf numFmtId="0" fontId="73" fillId="6" borderId="0" xfId="0" applyFont="1" applyFill="1" applyAlignment="1">
      <alignment horizontal="center" vertical="center"/>
    </xf>
    <xf numFmtId="37" fontId="3" fillId="4" borderId="7" xfId="239" applyNumberFormat="1" applyFont="1" applyFill="1" applyBorder="1" applyAlignment="1">
      <alignment horizontal="center" vertical="center"/>
    </xf>
    <xf numFmtId="0" fontId="40" fillId="2" borderId="4" xfId="0" applyFont="1" applyFill="1" applyBorder="1" applyAlignment="1">
      <alignment horizontal="center"/>
    </xf>
    <xf numFmtId="0" fontId="3" fillId="7" borderId="7" xfId="0" applyFont="1" applyFill="1" applyBorder="1" applyAlignment="1">
      <alignment vertical="center"/>
    </xf>
    <xf numFmtId="165" fontId="3" fillId="7" borderId="7" xfId="0" applyNumberFormat="1" applyFont="1" applyFill="1" applyBorder="1" applyAlignment="1">
      <alignment horizontal="left" vertical="center"/>
    </xf>
    <xf numFmtId="0" fontId="3" fillId="7" borderId="0" xfId="0" applyFont="1" applyFill="1" applyAlignment="1">
      <alignment vertical="center"/>
    </xf>
    <xf numFmtId="165" fontId="3" fillId="7" borderId="0" xfId="0" applyNumberFormat="1" applyFont="1" applyFill="1" applyBorder="1" applyAlignment="1">
      <alignment horizontal="left" vertical="center"/>
    </xf>
    <xf numFmtId="0" fontId="3" fillId="7" borderId="4" xfId="0" applyFont="1" applyFill="1" applyBorder="1" applyAlignment="1">
      <alignment vertical="center"/>
    </xf>
    <xf numFmtId="165" fontId="3" fillId="7" borderId="4" xfId="0" applyNumberFormat="1" applyFont="1" applyFill="1" applyBorder="1" applyAlignment="1">
      <alignment horizontal="left" vertical="center"/>
    </xf>
    <xf numFmtId="165" fontId="3" fillId="7" borderId="0" xfId="0" applyNumberFormat="1" applyFont="1" applyFill="1" applyAlignment="1">
      <alignment horizontal="left" vertical="center"/>
    </xf>
    <xf numFmtId="0" fontId="3" fillId="7" borderId="10" xfId="0" applyFont="1" applyFill="1" applyBorder="1" applyAlignment="1">
      <alignment vertical="center"/>
    </xf>
    <xf numFmtId="165" fontId="3" fillId="7" borderId="10" xfId="0" applyNumberFormat="1" applyFont="1" applyFill="1" applyBorder="1" applyAlignment="1">
      <alignment horizontal="left" vertical="center"/>
    </xf>
    <xf numFmtId="0" fontId="3" fillId="7" borderId="0" xfId="0" applyFont="1" applyFill="1" applyBorder="1" applyAlignment="1">
      <alignment vertical="center"/>
    </xf>
    <xf numFmtId="0" fontId="3" fillId="7" borderId="0" xfId="0" applyFont="1" applyFill="1"/>
    <xf numFmtId="165" fontId="3" fillId="7" borderId="0" xfId="0" applyNumberFormat="1" applyFont="1" applyFill="1" applyAlignment="1">
      <alignment horizontal="left"/>
    </xf>
    <xf numFmtId="0" fontId="3" fillId="7" borderId="8" xfId="0" applyFont="1" applyFill="1" applyBorder="1" applyAlignment="1">
      <alignment horizontal="center" vertical="center"/>
    </xf>
    <xf numFmtId="168" fontId="3" fillId="7" borderId="7" xfId="239" applyNumberFormat="1" applyFont="1" applyFill="1" applyBorder="1" applyAlignment="1">
      <alignment horizontal="center" vertical="center"/>
    </xf>
    <xf numFmtId="166" fontId="3" fillId="7" borderId="7" xfId="1" applyNumberFormat="1" applyFont="1" applyFill="1" applyBorder="1" applyAlignment="1">
      <alignment horizontal="center" vertical="center"/>
    </xf>
    <xf numFmtId="166" fontId="3" fillId="7" borderId="14" xfId="1" applyNumberFormat="1" applyFont="1" applyFill="1" applyBorder="1" applyAlignment="1">
      <alignment horizontal="center" vertical="center"/>
    </xf>
    <xf numFmtId="166" fontId="3" fillId="7" borderId="7" xfId="0" applyNumberFormat="1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/>
    </xf>
    <xf numFmtId="0" fontId="3" fillId="7" borderId="11" xfId="0" applyFont="1" applyFill="1" applyBorder="1" applyAlignment="1">
      <alignment horizontal="center" vertical="center"/>
    </xf>
    <xf numFmtId="166" fontId="3" fillId="7" borderId="10" xfId="0" applyNumberFormat="1" applyFont="1" applyFill="1" applyBorder="1" applyAlignment="1">
      <alignment horizontal="center" vertical="center"/>
    </xf>
    <xf numFmtId="166" fontId="3" fillId="7" borderId="0" xfId="0" applyNumberFormat="1" applyFont="1" applyFill="1" applyBorder="1" applyAlignment="1">
      <alignment horizontal="center" vertical="center"/>
    </xf>
    <xf numFmtId="0" fontId="3" fillId="7" borderId="5" xfId="0" applyFont="1" applyFill="1" applyBorder="1" applyAlignment="1">
      <alignment horizontal="center" vertical="center"/>
    </xf>
    <xf numFmtId="166" fontId="3" fillId="7" borderId="4" xfId="0" applyNumberFormat="1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3" fillId="7" borderId="0" xfId="0" applyFont="1" applyFill="1" applyAlignment="1">
      <alignment horizontal="center"/>
    </xf>
    <xf numFmtId="167" fontId="3" fillId="7" borderId="0" xfId="239" applyNumberFormat="1" applyFont="1" applyFill="1" applyBorder="1" applyAlignment="1">
      <alignment horizontal="center" vertical="center"/>
    </xf>
    <xf numFmtId="3" fontId="3" fillId="7" borderId="0" xfId="0" applyNumberFormat="1" applyFont="1" applyFill="1" applyAlignment="1">
      <alignment horizontal="center" vertical="center"/>
    </xf>
    <xf numFmtId="0" fontId="3" fillId="7" borderId="0" xfId="0" applyFont="1" applyFill="1" applyBorder="1" applyAlignment="1">
      <alignment horizontal="center" vertical="center"/>
    </xf>
    <xf numFmtId="0" fontId="3" fillId="7" borderId="0" xfId="0" applyFont="1" applyFill="1" applyAlignment="1">
      <alignment horizontal="center" vertical="center"/>
    </xf>
    <xf numFmtId="167" fontId="3" fillId="7" borderId="0" xfId="239" applyNumberFormat="1" applyFont="1" applyFill="1" applyAlignment="1">
      <alignment horizontal="center" vertical="center"/>
    </xf>
    <xf numFmtId="0" fontId="71" fillId="7" borderId="0" xfId="0" applyFont="1" applyFill="1" applyAlignment="1">
      <alignment horizontal="center"/>
    </xf>
    <xf numFmtId="0" fontId="71" fillId="7" borderId="0" xfId="0" applyFont="1" applyFill="1" applyAlignment="1">
      <alignment horizontal="center" vertical="center"/>
    </xf>
    <xf numFmtId="3" fontId="33" fillId="8" borderId="0" xfId="0" applyNumberFormat="1" applyFont="1" applyFill="1" applyAlignment="1">
      <alignment horizontal="center" vertical="center"/>
    </xf>
    <xf numFmtId="0" fontId="3" fillId="7" borderId="7" xfId="0" applyFont="1" applyFill="1" applyBorder="1" applyAlignment="1">
      <alignment horizontal="right" vertical="center"/>
    </xf>
    <xf numFmtId="0" fontId="3" fillId="7" borderId="20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right" vertical="center"/>
    </xf>
    <xf numFmtId="0" fontId="3" fillId="7" borderId="10" xfId="0" applyFont="1" applyFill="1" applyBorder="1" applyAlignment="1">
      <alignment horizontal="right" vertical="center"/>
    </xf>
    <xf numFmtId="0" fontId="3" fillId="7" borderId="0" xfId="0" applyFont="1" applyFill="1" applyBorder="1" applyAlignment="1">
      <alignment horizontal="right" vertical="center"/>
    </xf>
    <xf numFmtId="0" fontId="3" fillId="7" borderId="20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7" borderId="10" xfId="0" applyFont="1" applyFill="1" applyBorder="1" applyAlignment="1">
      <alignment horizontal="right"/>
    </xf>
    <xf numFmtId="0" fontId="3" fillId="7" borderId="13" xfId="0" applyFont="1" applyFill="1" applyBorder="1" applyAlignment="1">
      <alignment horizontal="right"/>
    </xf>
    <xf numFmtId="3" fontId="33" fillId="7" borderId="20" xfId="0" applyNumberFormat="1" applyFont="1" applyFill="1" applyBorder="1" applyAlignment="1">
      <alignment horizontal="center" vertical="center"/>
    </xf>
    <xf numFmtId="3" fontId="33" fillId="7" borderId="2" xfId="0" applyNumberFormat="1" applyFont="1" applyFill="1" applyBorder="1" applyAlignment="1">
      <alignment horizontal="center" vertical="center"/>
    </xf>
    <xf numFmtId="3" fontId="3" fillId="7" borderId="15" xfId="0" applyNumberFormat="1" applyFont="1" applyFill="1" applyBorder="1" applyAlignment="1">
      <alignment horizontal="right" vertical="center"/>
    </xf>
    <xf numFmtId="3" fontId="3" fillId="7" borderId="2" xfId="0" applyNumberFormat="1" applyFont="1" applyFill="1" applyBorder="1" applyAlignment="1">
      <alignment horizontal="right" vertical="center"/>
    </xf>
    <xf numFmtId="3" fontId="3" fillId="7" borderId="15" xfId="0" applyNumberFormat="1" applyFont="1" applyFill="1" applyBorder="1" applyAlignment="1">
      <alignment horizontal="center" vertical="center"/>
    </xf>
    <xf numFmtId="0" fontId="73" fillId="2" borderId="0" xfId="0" applyFont="1" applyFill="1" applyBorder="1" applyAlignment="1">
      <alignment vertical="center"/>
    </xf>
    <xf numFmtId="3" fontId="3" fillId="4" borderId="0" xfId="0" applyNumberFormat="1" applyFont="1" applyFill="1" applyBorder="1" applyAlignment="1">
      <alignment horizontal="right" vertical="center"/>
    </xf>
    <xf numFmtId="0" fontId="36" fillId="2" borderId="22" xfId="0" applyFont="1" applyFill="1" applyBorder="1"/>
    <xf numFmtId="0" fontId="40" fillId="2" borderId="22" xfId="0" applyFont="1" applyFill="1" applyBorder="1" applyAlignment="1"/>
    <xf numFmtId="0" fontId="3" fillId="2" borderId="22" xfId="0" applyFont="1" applyFill="1" applyBorder="1"/>
    <xf numFmtId="0" fontId="3" fillId="2" borderId="23" xfId="0" applyFont="1" applyFill="1" applyBorder="1" applyAlignment="1">
      <alignment vertical="center"/>
    </xf>
    <xf numFmtId="0" fontId="3" fillId="2" borderId="22" xfId="0" applyFont="1" applyFill="1" applyBorder="1" applyAlignment="1">
      <alignment vertical="center"/>
    </xf>
    <xf numFmtId="0" fontId="3" fillId="2" borderId="24" xfId="0" applyFont="1" applyFill="1" applyBorder="1" applyAlignment="1">
      <alignment vertical="center"/>
    </xf>
    <xf numFmtId="0" fontId="3" fillId="2" borderId="25" xfId="0" applyFont="1" applyFill="1" applyBorder="1" applyAlignment="1">
      <alignment vertical="center"/>
    </xf>
    <xf numFmtId="0" fontId="37" fillId="2" borderId="0" xfId="0" applyFont="1" applyFill="1" applyBorder="1" applyAlignment="1">
      <alignment horizontal="left" vertical="center"/>
    </xf>
    <xf numFmtId="0" fontId="3" fillId="7" borderId="4" xfId="0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40" fillId="2" borderId="0" xfId="0" applyFont="1" applyFill="1" applyBorder="1" applyAlignment="1">
      <alignment horizontal="center"/>
    </xf>
    <xf numFmtId="1" fontId="3" fillId="7" borderId="8" xfId="0" applyNumberFormat="1" applyFont="1" applyFill="1" applyBorder="1" applyAlignment="1">
      <alignment horizontal="center" vertical="center"/>
    </xf>
    <xf numFmtId="1" fontId="3" fillId="7" borderId="2" xfId="0" applyNumberFormat="1" applyFont="1" applyFill="1" applyBorder="1" applyAlignment="1">
      <alignment horizontal="center" vertical="center"/>
    </xf>
    <xf numFmtId="1" fontId="3" fillId="7" borderId="5" xfId="0" applyNumberFormat="1" applyFont="1" applyFill="1" applyBorder="1" applyAlignment="1">
      <alignment horizontal="center" vertical="center"/>
    </xf>
    <xf numFmtId="168" fontId="3" fillId="7" borderId="4" xfId="239" applyNumberFormat="1" applyFont="1" applyFill="1" applyBorder="1" applyAlignment="1">
      <alignment horizontal="center" vertical="center"/>
    </xf>
    <xf numFmtId="166" fontId="3" fillId="7" borderId="15" xfId="1" applyNumberFormat="1" applyFont="1" applyFill="1" applyBorder="1" applyAlignment="1">
      <alignment horizontal="center" vertical="center"/>
    </xf>
    <xf numFmtId="166" fontId="3" fillId="7" borderId="16" xfId="1" applyNumberFormat="1" applyFont="1" applyFill="1" applyBorder="1" applyAlignment="1">
      <alignment horizontal="center" vertical="center"/>
    </xf>
    <xf numFmtId="0" fontId="71" fillId="2" borderId="2" xfId="0" applyFont="1" applyFill="1" applyBorder="1" applyAlignment="1">
      <alignment horizontal="center"/>
    </xf>
    <xf numFmtId="0" fontId="36" fillId="2" borderId="20" xfId="0" applyFont="1" applyFill="1" applyBorder="1" applyAlignment="1">
      <alignment horizontal="center"/>
    </xf>
    <xf numFmtId="14" fontId="71" fillId="7" borderId="6" xfId="0" applyNumberFormat="1" applyFont="1" applyFill="1" applyBorder="1" applyAlignment="1">
      <alignment horizontal="center" vertical="center"/>
    </xf>
    <xf numFmtId="165" fontId="36" fillId="7" borderId="0" xfId="0" applyNumberFormat="1" applyFont="1" applyFill="1" applyBorder="1" applyAlignment="1">
      <alignment horizontal="left" vertical="center"/>
    </xf>
    <xf numFmtId="1" fontId="3" fillId="7" borderId="11" xfId="0" applyNumberFormat="1" applyFont="1" applyFill="1" applyBorder="1" applyAlignment="1">
      <alignment horizontal="center" vertical="center"/>
    </xf>
    <xf numFmtId="0" fontId="66" fillId="9" borderId="4" xfId="0" applyFont="1" applyFill="1" applyBorder="1" applyAlignment="1">
      <alignment vertical="center"/>
    </xf>
    <xf numFmtId="0" fontId="73" fillId="2" borderId="26" xfId="0" applyFont="1" applyFill="1" applyBorder="1" applyAlignment="1">
      <alignment vertical="center"/>
    </xf>
    <xf numFmtId="0" fontId="73" fillId="2" borderId="26" xfId="0" applyFont="1" applyFill="1" applyBorder="1"/>
    <xf numFmtId="0" fontId="3" fillId="7" borderId="27" xfId="0" applyFont="1" applyFill="1" applyBorder="1" applyAlignment="1">
      <alignment horizontal="right" vertical="center"/>
    </xf>
    <xf numFmtId="0" fontId="64" fillId="8" borderId="17" xfId="0" applyFont="1" applyFill="1" applyBorder="1" applyAlignment="1">
      <alignment vertical="center"/>
    </xf>
    <xf numFmtId="3" fontId="63" fillId="8" borderId="17" xfId="0" applyNumberFormat="1" applyFont="1" applyFill="1" applyBorder="1" applyAlignment="1">
      <alignment vertical="center"/>
    </xf>
    <xf numFmtId="0" fontId="63" fillId="8" borderId="17" xfId="0" applyFont="1" applyFill="1" applyBorder="1" applyAlignment="1">
      <alignment vertical="center"/>
    </xf>
    <xf numFmtId="0" fontId="63" fillId="7" borderId="0" xfId="0" applyFont="1" applyFill="1"/>
    <xf numFmtId="3" fontId="63" fillId="7" borderId="0" xfId="0" applyNumberFormat="1" applyFont="1" applyFill="1"/>
    <xf numFmtId="0" fontId="65" fillId="7" borderId="0" xfId="0" applyFont="1" applyFill="1"/>
    <xf numFmtId="3" fontId="65" fillId="7" borderId="0" xfId="0" applyNumberFormat="1" applyFont="1" applyFill="1"/>
    <xf numFmtId="9" fontId="63" fillId="7" borderId="0" xfId="1" applyFont="1" applyFill="1" applyAlignment="1">
      <alignment horizontal="center"/>
    </xf>
    <xf numFmtId="0" fontId="64" fillId="5" borderId="17" xfId="0" applyFont="1" applyFill="1" applyBorder="1" applyAlignment="1">
      <alignment vertical="center"/>
    </xf>
    <xf numFmtId="3" fontId="63" fillId="5" borderId="17" xfId="0" applyNumberFormat="1" applyFont="1" applyFill="1" applyBorder="1" applyAlignment="1">
      <alignment vertical="center"/>
    </xf>
    <xf numFmtId="0" fontId="63" fillId="5" borderId="17" xfId="0" applyFont="1" applyFill="1" applyBorder="1" applyAlignment="1">
      <alignment vertical="center"/>
    </xf>
    <xf numFmtId="3" fontId="3" fillId="7" borderId="0" xfId="239" applyNumberFormat="1" applyFont="1" applyFill="1" applyBorder="1" applyAlignment="1">
      <alignment horizontal="center" vertical="center"/>
    </xf>
    <xf numFmtId="3" fontId="3" fillId="7" borderId="7" xfId="239" applyNumberFormat="1" applyFont="1" applyFill="1" applyBorder="1" applyAlignment="1">
      <alignment horizontal="center" vertical="center"/>
    </xf>
    <xf numFmtId="0" fontId="74" fillId="0" borderId="0" xfId="0" applyFont="1" applyBorder="1"/>
    <xf numFmtId="0" fontId="74" fillId="5" borderId="0" xfId="0" applyFont="1" applyFill="1" applyBorder="1" applyAlignment="1">
      <alignment horizontal="center"/>
    </xf>
    <xf numFmtId="0" fontId="74" fillId="8" borderId="0" xfId="0" applyFont="1" applyFill="1" applyBorder="1" applyAlignment="1">
      <alignment horizontal="center"/>
    </xf>
    <xf numFmtId="0" fontId="74" fillId="0" borderId="0" xfId="0" applyFont="1" applyBorder="1" applyAlignment="1">
      <alignment horizontal="center"/>
    </xf>
    <xf numFmtId="1" fontId="74" fillId="0" borderId="0" xfId="0" applyNumberFormat="1" applyFont="1" applyBorder="1" applyAlignment="1">
      <alignment horizontal="center"/>
    </xf>
    <xf numFmtId="1" fontId="3" fillId="7" borderId="21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1" fontId="3" fillId="0" borderId="0" xfId="0" applyNumberFormat="1" applyFont="1" applyAlignment="1">
      <alignment horizontal="center"/>
    </xf>
    <xf numFmtId="1" fontId="3" fillId="7" borderId="14" xfId="0" applyNumberFormat="1" applyFont="1" applyFill="1" applyBorder="1" applyAlignment="1">
      <alignment horizontal="center" vertical="center"/>
    </xf>
    <xf numFmtId="1" fontId="3" fillId="7" borderId="15" xfId="0" applyNumberFormat="1" applyFont="1" applyFill="1" applyBorder="1" applyAlignment="1">
      <alignment horizontal="center" vertical="center"/>
    </xf>
    <xf numFmtId="1" fontId="3" fillId="7" borderId="13" xfId="0" applyNumberFormat="1" applyFont="1" applyFill="1" applyBorder="1" applyAlignment="1">
      <alignment horizontal="center" vertical="center"/>
    </xf>
    <xf numFmtId="1" fontId="3" fillId="7" borderId="16" xfId="0" applyNumberFormat="1" applyFont="1" applyFill="1" applyBorder="1" applyAlignment="1">
      <alignment horizontal="center" vertical="center"/>
    </xf>
    <xf numFmtId="0" fontId="77" fillId="2" borderId="0" xfId="0" applyFont="1" applyFill="1" applyAlignment="1">
      <alignment vertical="center"/>
    </xf>
    <xf numFmtId="0" fontId="9" fillId="2" borderId="2" xfId="0" applyFont="1" applyFill="1" applyBorder="1"/>
    <xf numFmtId="0" fontId="9" fillId="7" borderId="8" xfId="0" applyFont="1" applyFill="1" applyBorder="1" applyAlignment="1">
      <alignment horizontal="center" vertical="center"/>
    </xf>
    <xf numFmtId="0" fontId="9" fillId="7" borderId="2" xfId="0" applyFont="1" applyFill="1" applyBorder="1" applyAlignment="1">
      <alignment horizontal="center" vertical="center"/>
    </xf>
    <xf numFmtId="0" fontId="9" fillId="7" borderId="11" xfId="0" applyFont="1" applyFill="1" applyBorder="1" applyAlignment="1">
      <alignment horizontal="center" vertical="center"/>
    </xf>
    <xf numFmtId="0" fontId="9" fillId="7" borderId="5" xfId="0" applyFont="1" applyFill="1" applyBorder="1" applyAlignment="1">
      <alignment horizontal="center" vertical="center"/>
    </xf>
    <xf numFmtId="0" fontId="9" fillId="7" borderId="4" xfId="0" applyFont="1" applyFill="1" applyBorder="1" applyAlignment="1">
      <alignment horizontal="center" vertical="center"/>
    </xf>
    <xf numFmtId="0" fontId="9" fillId="7" borderId="0" xfId="0" applyFont="1" applyFill="1" applyAlignment="1">
      <alignment horizontal="center"/>
    </xf>
    <xf numFmtId="0" fontId="9" fillId="7" borderId="0" xfId="0" applyFont="1" applyFill="1" applyAlignment="1">
      <alignment horizontal="center" vertical="center"/>
    </xf>
    <xf numFmtId="0" fontId="9" fillId="3" borderId="0" xfId="0" applyFont="1" applyFill="1"/>
    <xf numFmtId="0" fontId="9" fillId="0" borderId="0" xfId="0" applyFont="1"/>
    <xf numFmtId="0" fontId="79" fillId="2" borderId="2" xfId="0" applyFont="1" applyFill="1" applyBorder="1" applyAlignment="1">
      <alignment horizontal="center"/>
    </xf>
    <xf numFmtId="0" fontId="36" fillId="2" borderId="2" xfId="0" applyFont="1" applyFill="1" applyBorder="1" applyAlignment="1">
      <alignment horizontal="center"/>
    </xf>
    <xf numFmtId="0" fontId="78" fillId="2" borderId="2" xfId="0" applyFont="1" applyFill="1" applyBorder="1" applyAlignment="1">
      <alignment horizontal="center"/>
    </xf>
    <xf numFmtId="0" fontId="36" fillId="7" borderId="7" xfId="0" applyFont="1" applyFill="1" applyBorder="1" applyAlignment="1">
      <alignment horizontal="center" vertical="center"/>
    </xf>
    <xf numFmtId="1" fontId="3" fillId="7" borderId="19" xfId="0" applyNumberFormat="1" applyFont="1" applyFill="1" applyBorder="1" applyAlignment="1">
      <alignment horizontal="center" vertical="center"/>
    </xf>
    <xf numFmtId="1" fontId="3" fillId="7" borderId="20" xfId="0" applyNumberFormat="1" applyFont="1" applyFill="1" applyBorder="1" applyAlignment="1">
      <alignment horizontal="center" vertical="center"/>
    </xf>
    <xf numFmtId="1" fontId="3" fillId="7" borderId="18" xfId="0" applyNumberFormat="1" applyFont="1" applyFill="1" applyBorder="1" applyAlignment="1">
      <alignment horizontal="center" vertical="center"/>
    </xf>
    <xf numFmtId="1" fontId="3" fillId="7" borderId="4" xfId="0" applyNumberFormat="1" applyFont="1" applyFill="1" applyBorder="1" applyAlignment="1">
      <alignment horizontal="center" vertical="center"/>
    </xf>
    <xf numFmtId="167" fontId="3" fillId="2" borderId="5" xfId="239" applyNumberFormat="1" applyFont="1" applyFill="1" applyBorder="1" applyAlignment="1">
      <alignment horizontal="center" vertical="center"/>
    </xf>
    <xf numFmtId="1" fontId="3" fillId="7" borderId="0" xfId="0" applyNumberFormat="1" applyFont="1" applyFill="1" applyAlignment="1">
      <alignment horizontal="center" vertical="center"/>
    </xf>
    <xf numFmtId="0" fontId="3" fillId="0" borderId="0" xfId="0" applyFont="1" applyBorder="1"/>
    <xf numFmtId="0" fontId="3" fillId="0" borderId="0" xfId="0" applyFont="1" applyFill="1" applyBorder="1" applyAlignment="1">
      <alignment vertical="center"/>
    </xf>
    <xf numFmtId="166" fontId="3" fillId="4" borderId="0" xfId="0" applyNumberFormat="1" applyFont="1" applyFill="1" applyBorder="1" applyAlignment="1">
      <alignment horizontal="center"/>
    </xf>
    <xf numFmtId="1" fontId="3" fillId="4" borderId="0" xfId="0" applyNumberFormat="1" applyFont="1" applyFill="1" applyBorder="1" applyAlignment="1">
      <alignment horizontal="center"/>
    </xf>
    <xf numFmtId="166" fontId="3" fillId="7" borderId="0" xfId="0" applyNumberFormat="1" applyFont="1" applyFill="1" applyBorder="1" applyAlignment="1">
      <alignment horizontal="center"/>
    </xf>
    <xf numFmtId="0" fontId="3" fillId="7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1" fontId="3" fillId="0" borderId="0" xfId="0" applyNumberFormat="1" applyFont="1" applyBorder="1" applyAlignment="1">
      <alignment horizontal="center"/>
    </xf>
    <xf numFmtId="0" fontId="64" fillId="0" borderId="0" xfId="0" applyFont="1" applyBorder="1"/>
    <xf numFmtId="0" fontId="63" fillId="0" borderId="0" xfId="0" applyFont="1" applyBorder="1" applyAlignment="1">
      <alignment horizontal="center"/>
    </xf>
    <xf numFmtId="1" fontId="63" fillId="0" borderId="0" xfId="0" applyNumberFormat="1" applyFont="1" applyBorder="1" applyAlignment="1">
      <alignment horizontal="center"/>
    </xf>
    <xf numFmtId="0" fontId="63" fillId="0" borderId="0" xfId="0" applyFont="1" applyBorder="1"/>
    <xf numFmtId="0" fontId="0" fillId="8" borderId="0" xfId="0" applyFill="1"/>
    <xf numFmtId="0" fontId="0" fillId="5" borderId="0" xfId="0" applyFill="1"/>
    <xf numFmtId="0" fontId="0" fillId="4" borderId="0" xfId="0" applyFill="1"/>
    <xf numFmtId="0" fontId="0" fillId="7" borderId="0" xfId="0" applyFill="1"/>
    <xf numFmtId="0" fontId="0" fillId="4" borderId="0" xfId="0" applyFill="1" applyAlignment="1">
      <alignment horizontal="center"/>
    </xf>
    <xf numFmtId="0" fontId="0" fillId="7" borderId="0" xfId="0" applyFill="1" applyAlignment="1">
      <alignment horizontal="center"/>
    </xf>
    <xf numFmtId="9" fontId="0" fillId="7" borderId="0" xfId="1" applyFont="1" applyFill="1" applyAlignment="1">
      <alignment horizontal="center"/>
    </xf>
    <xf numFmtId="166" fontId="0" fillId="4" borderId="0" xfId="1" applyNumberFormat="1" applyFont="1" applyFill="1" applyAlignment="1">
      <alignment horizontal="center"/>
    </xf>
    <xf numFmtId="166" fontId="0" fillId="7" borderId="0" xfId="1" applyNumberFormat="1" applyFont="1" applyFill="1" applyAlignment="1">
      <alignment horizontal="center"/>
    </xf>
    <xf numFmtId="166" fontId="75" fillId="4" borderId="0" xfId="1" applyNumberFormat="1" applyFont="1" applyFill="1" applyAlignment="1">
      <alignment horizontal="center"/>
    </xf>
    <xf numFmtId="0" fontId="75" fillId="7" borderId="0" xfId="0" applyFont="1" applyFill="1" applyAlignment="1">
      <alignment horizontal="center"/>
    </xf>
    <xf numFmtId="166" fontId="75" fillId="7" borderId="0" xfId="1" applyNumberFormat="1" applyFont="1" applyFill="1" applyAlignment="1">
      <alignment horizontal="center"/>
    </xf>
    <xf numFmtId="0" fontId="81" fillId="4" borderId="0" xfId="0" applyFont="1" applyFill="1" applyAlignment="1">
      <alignment horizontal="center"/>
    </xf>
    <xf numFmtId="0" fontId="0" fillId="0" borderId="0" xfId="0" applyFont="1"/>
    <xf numFmtId="0" fontId="0" fillId="4" borderId="0" xfId="0" applyFont="1" applyFill="1" applyAlignment="1">
      <alignment horizontal="center"/>
    </xf>
    <xf numFmtId="0" fontId="0" fillId="0" borderId="0" xfId="0" applyAlignment="1"/>
    <xf numFmtId="165" fontId="3" fillId="10" borderId="0" xfId="0" applyNumberFormat="1" applyFont="1" applyFill="1" applyBorder="1" applyAlignment="1">
      <alignment horizontal="left" vertical="center"/>
    </xf>
    <xf numFmtId="165" fontId="36" fillId="10" borderId="0" xfId="0" applyNumberFormat="1" applyFont="1" applyFill="1" applyBorder="1" applyAlignment="1">
      <alignment horizontal="left" vertical="center"/>
    </xf>
    <xf numFmtId="0" fontId="0" fillId="0" borderId="0" xfId="0" applyFill="1"/>
    <xf numFmtId="0" fontId="0" fillId="2" borderId="0" xfId="0" applyFill="1"/>
    <xf numFmtId="0" fontId="0" fillId="2" borderId="1" xfId="0" applyFill="1" applyBorder="1"/>
    <xf numFmtId="0" fontId="0" fillId="2" borderId="17" xfId="0" applyFill="1" applyBorder="1"/>
    <xf numFmtId="0" fontId="0" fillId="2" borderId="28" xfId="0" applyFill="1" applyBorder="1"/>
    <xf numFmtId="0" fontId="0" fillId="2" borderId="0" xfId="0" applyFill="1" applyBorder="1"/>
    <xf numFmtId="0" fontId="66" fillId="2" borderId="0" xfId="0" applyFont="1" applyFill="1" applyAlignment="1">
      <alignment vertical="center"/>
    </xf>
    <xf numFmtId="0" fontId="80" fillId="2" borderId="1" xfId="0" applyFont="1" applyFill="1" applyBorder="1"/>
    <xf numFmtId="0" fontId="0" fillId="2" borderId="0" xfId="0" applyFont="1" applyFill="1"/>
    <xf numFmtId="166" fontId="0" fillId="2" borderId="0" xfId="0" applyNumberFormat="1" applyFill="1" applyBorder="1"/>
    <xf numFmtId="0" fontId="0" fillId="2" borderId="0" xfId="0" applyFill="1" applyAlignment="1"/>
    <xf numFmtId="0" fontId="0" fillId="2" borderId="0" xfId="0" applyFill="1" applyAlignment="1">
      <alignment horizontal="center"/>
    </xf>
    <xf numFmtId="0" fontId="0" fillId="2" borderId="0" xfId="0" applyFont="1" applyFill="1" applyBorder="1" applyAlignment="1">
      <alignment horizontal="left"/>
    </xf>
    <xf numFmtId="0" fontId="0" fillId="2" borderId="0" xfId="0" applyFont="1" applyFill="1" applyBorder="1" applyAlignment="1">
      <alignment horizontal="left" vertical="center"/>
    </xf>
    <xf numFmtId="0" fontId="76" fillId="11" borderId="0" xfId="0" applyFont="1" applyFill="1" applyAlignment="1">
      <alignment horizontal="center" vertical="center"/>
    </xf>
    <xf numFmtId="0" fontId="82" fillId="11" borderId="17" xfId="0" applyFont="1" applyFill="1" applyBorder="1" applyAlignment="1">
      <alignment horizontal="center" vertical="top"/>
    </xf>
    <xf numFmtId="0" fontId="82" fillId="11" borderId="28" xfId="0" applyFont="1" applyFill="1" applyBorder="1" applyAlignment="1">
      <alignment horizontal="center" vertical="top"/>
    </xf>
    <xf numFmtId="0" fontId="82" fillId="11" borderId="0" xfId="0" applyFont="1" applyFill="1" applyBorder="1" applyAlignment="1">
      <alignment horizontal="center" vertical="top"/>
    </xf>
    <xf numFmtId="0" fontId="82" fillId="11" borderId="1" xfId="0" applyFont="1" applyFill="1" applyBorder="1" applyAlignment="1">
      <alignment horizontal="center" vertical="top"/>
    </xf>
    <xf numFmtId="0" fontId="0" fillId="11" borderId="0" xfId="0" applyFill="1" applyBorder="1" applyAlignment="1">
      <alignment horizontal="center"/>
    </xf>
    <xf numFmtId="0" fontId="0" fillId="0" borderId="1" xfId="0" applyBorder="1"/>
    <xf numFmtId="0" fontId="0" fillId="5" borderId="1" xfId="0" applyFill="1" applyBorder="1" applyAlignment="1">
      <alignment vertical="center"/>
    </xf>
    <xf numFmtId="0" fontId="0" fillId="8" borderId="1" xfId="0" applyFill="1" applyBorder="1" applyAlignment="1">
      <alignment vertical="center"/>
    </xf>
    <xf numFmtId="9" fontId="3" fillId="7" borderId="7" xfId="1" applyFont="1" applyFill="1" applyBorder="1" applyAlignment="1">
      <alignment horizontal="center" vertical="center"/>
    </xf>
    <xf numFmtId="9" fontId="3" fillId="7" borderId="0" xfId="1" applyFont="1" applyFill="1" applyBorder="1" applyAlignment="1">
      <alignment horizontal="center" vertical="center"/>
    </xf>
    <xf numFmtId="9" fontId="3" fillId="7" borderId="10" xfId="1" applyFont="1" applyFill="1" applyBorder="1" applyAlignment="1">
      <alignment horizontal="center" vertical="center"/>
    </xf>
    <xf numFmtId="9" fontId="3" fillId="7" borderId="4" xfId="1" applyFont="1" applyFill="1" applyBorder="1" applyAlignment="1">
      <alignment horizontal="center" vertical="center"/>
    </xf>
    <xf numFmtId="9" fontId="3" fillId="7" borderId="0" xfId="1" applyFont="1" applyFill="1"/>
    <xf numFmtId="1" fontId="3" fillId="7" borderId="7" xfId="0" applyNumberFormat="1" applyFont="1" applyFill="1" applyBorder="1" applyAlignment="1">
      <alignment horizontal="center" vertical="center"/>
    </xf>
    <xf numFmtId="1" fontId="3" fillId="7" borderId="0" xfId="0" applyNumberFormat="1" applyFont="1" applyFill="1" applyBorder="1" applyAlignment="1">
      <alignment horizontal="center" vertical="center"/>
    </xf>
    <xf numFmtId="1" fontId="3" fillId="7" borderId="10" xfId="0" applyNumberFormat="1" applyFont="1" applyFill="1" applyBorder="1" applyAlignment="1">
      <alignment horizontal="center" vertical="center"/>
    </xf>
    <xf numFmtId="9" fontId="3" fillId="12" borderId="7" xfId="1" applyFont="1" applyFill="1" applyBorder="1" applyAlignment="1">
      <alignment horizontal="center" vertical="center"/>
    </xf>
    <xf numFmtId="9" fontId="3" fillId="12" borderId="0" xfId="1" applyFont="1" applyFill="1" applyBorder="1" applyAlignment="1">
      <alignment horizontal="center" vertical="center"/>
    </xf>
    <xf numFmtId="9" fontId="3" fillId="12" borderId="10" xfId="1" applyFont="1" applyFill="1" applyBorder="1" applyAlignment="1">
      <alignment horizontal="center" vertical="center"/>
    </xf>
    <xf numFmtId="9" fontId="3" fillId="12" borderId="4" xfId="1" applyFont="1" applyFill="1" applyBorder="1" applyAlignment="1">
      <alignment horizontal="center" vertical="center"/>
    </xf>
    <xf numFmtId="167" fontId="0" fillId="0" borderId="0" xfId="239" applyNumberFormat="1" applyFont="1"/>
    <xf numFmtId="0" fontId="83" fillId="0" borderId="0" xfId="0" applyFont="1"/>
    <xf numFmtId="0" fontId="84" fillId="13" borderId="0" xfId="0" applyFont="1" applyFill="1" applyAlignment="1">
      <alignment horizontal="center" vertical="center"/>
    </xf>
    <xf numFmtId="0" fontId="74" fillId="0" borderId="0" xfId="0" applyFont="1"/>
    <xf numFmtId="0" fontId="74" fillId="0" borderId="0" xfId="0" applyFont="1" applyAlignment="1">
      <alignment horizontal="right"/>
    </xf>
    <xf numFmtId="3" fontId="74" fillId="0" borderId="0" xfId="0" applyNumberFormat="1" applyFont="1"/>
    <xf numFmtId="3" fontId="74" fillId="4" borderId="0" xfId="0" applyNumberFormat="1" applyFont="1" applyFill="1" applyBorder="1" applyAlignment="1">
      <alignment vertical="center"/>
    </xf>
    <xf numFmtId="9" fontId="74" fillId="0" borderId="0" xfId="1" applyFont="1"/>
    <xf numFmtId="3" fontId="74" fillId="14" borderId="0" xfId="0" applyNumberFormat="1" applyFont="1" applyFill="1"/>
    <xf numFmtId="9" fontId="74" fillId="14" borderId="0" xfId="1" applyFont="1" applyFill="1"/>
    <xf numFmtId="3" fontId="37" fillId="14" borderId="0" xfId="0" applyNumberFormat="1" applyFont="1" applyFill="1" applyAlignment="1">
      <alignment horizontal="right"/>
    </xf>
    <xf numFmtId="9" fontId="37" fillId="14" borderId="0" xfId="1" applyFont="1" applyFill="1" applyAlignment="1">
      <alignment horizontal="right"/>
    </xf>
    <xf numFmtId="3" fontId="74" fillId="14" borderId="0" xfId="0" applyNumberFormat="1" applyFont="1" applyFill="1" applyBorder="1" applyAlignment="1">
      <alignment vertical="center"/>
    </xf>
    <xf numFmtId="9" fontId="74" fillId="14" borderId="0" xfId="1" applyFont="1" applyFill="1" applyBorder="1" applyAlignment="1">
      <alignment vertical="center"/>
    </xf>
    <xf numFmtId="3" fontId="74" fillId="4" borderId="0" xfId="0" applyNumberFormat="1" applyFont="1" applyFill="1"/>
    <xf numFmtId="0" fontId="74" fillId="4" borderId="0" xfId="0" applyFont="1" applyFill="1"/>
    <xf numFmtId="3" fontId="37" fillId="4" borderId="0" xfId="0" applyNumberFormat="1" applyFont="1" applyFill="1" applyAlignment="1">
      <alignment horizontal="right"/>
    </xf>
    <xf numFmtId="9" fontId="37" fillId="4" borderId="0" xfId="1" applyFont="1" applyFill="1" applyAlignment="1">
      <alignment horizontal="right"/>
    </xf>
    <xf numFmtId="0" fontId="37" fillId="4" borderId="0" xfId="0" applyFont="1" applyFill="1"/>
    <xf numFmtId="3" fontId="74" fillId="0" borderId="0" xfId="0" applyNumberFormat="1" applyFont="1" applyAlignment="1">
      <alignment horizontal="right"/>
    </xf>
    <xf numFmtId="10" fontId="74" fillId="14" borderId="0" xfId="1" applyNumberFormat="1" applyFont="1" applyFill="1" applyBorder="1" applyAlignment="1">
      <alignment horizontal="right" vertical="center"/>
    </xf>
    <xf numFmtId="10" fontId="74" fillId="4" borderId="0" xfId="0" applyNumberFormat="1" applyFont="1" applyFill="1"/>
    <xf numFmtId="10" fontId="74" fillId="4" borderId="0" xfId="1" applyNumberFormat="1" applyFont="1" applyFill="1" applyBorder="1" applyAlignment="1">
      <alignment horizontal="right" vertical="center"/>
    </xf>
    <xf numFmtId="10" fontId="74" fillId="14" borderId="0" xfId="1" applyNumberFormat="1" applyFont="1" applyFill="1" applyBorder="1" applyAlignment="1">
      <alignment vertical="center"/>
    </xf>
    <xf numFmtId="0" fontId="80" fillId="0" borderId="0" xfId="0" applyFont="1"/>
    <xf numFmtId="3" fontId="80" fillId="14" borderId="0" xfId="0" applyNumberFormat="1" applyFont="1" applyFill="1"/>
    <xf numFmtId="9" fontId="80" fillId="14" borderId="0" xfId="1" applyFont="1" applyFill="1"/>
    <xf numFmtId="3" fontId="80" fillId="4" borderId="0" xfId="0" applyNumberFormat="1" applyFont="1" applyFill="1"/>
    <xf numFmtId="0" fontId="80" fillId="4" borderId="0" xfId="0" applyFont="1" applyFill="1"/>
    <xf numFmtId="0" fontId="80" fillId="2" borderId="0" xfId="0" applyFont="1" applyFill="1"/>
    <xf numFmtId="3" fontId="80" fillId="2" borderId="0" xfId="0" applyNumberFormat="1" applyFont="1" applyFill="1" applyAlignment="1">
      <alignment horizontal="left"/>
    </xf>
    <xf numFmtId="0" fontId="80" fillId="2" borderId="0" xfId="0" applyFont="1" applyFill="1" applyAlignment="1">
      <alignment horizontal="right"/>
    </xf>
    <xf numFmtId="0" fontId="74" fillId="2" borderId="0" xfId="0" applyFont="1" applyFill="1"/>
    <xf numFmtId="3" fontId="74" fillId="2" borderId="0" xfId="0" applyNumberFormat="1" applyFont="1" applyFill="1" applyAlignment="1">
      <alignment horizontal="right"/>
    </xf>
    <xf numFmtId="0" fontId="74" fillId="2" borderId="0" xfId="0" applyFont="1" applyFill="1" applyAlignment="1">
      <alignment horizontal="right"/>
    </xf>
    <xf numFmtId="3" fontId="37" fillId="2" borderId="0" xfId="0" applyNumberFormat="1" applyFont="1" applyFill="1" applyAlignment="1">
      <alignment horizontal="right" wrapText="1"/>
    </xf>
    <xf numFmtId="0" fontId="37" fillId="2" borderId="0" xfId="0" applyFont="1" applyFill="1" applyAlignment="1">
      <alignment horizontal="right"/>
    </xf>
    <xf numFmtId="0" fontId="74" fillId="2" borderId="0" xfId="0" applyFont="1" applyFill="1" applyBorder="1" applyAlignment="1">
      <alignment vertical="center"/>
    </xf>
    <xf numFmtId="3" fontId="74" fillId="2" borderId="0" xfId="0" applyNumberFormat="1" applyFont="1" applyFill="1" applyBorder="1" applyAlignment="1">
      <alignment horizontal="right" vertical="center"/>
    </xf>
    <xf numFmtId="10" fontId="74" fillId="2" borderId="0" xfId="1" applyNumberFormat="1" applyFont="1" applyFill="1" applyBorder="1" applyAlignment="1">
      <alignment horizontal="right" vertical="center"/>
    </xf>
    <xf numFmtId="0" fontId="74" fillId="2" borderId="0" xfId="0" applyFont="1" applyFill="1" applyBorder="1" applyAlignment="1">
      <alignment horizontal="right" vertical="center"/>
    </xf>
    <xf numFmtId="0" fontId="74" fillId="2" borderId="0" xfId="0" applyFont="1" applyFill="1" applyBorder="1"/>
    <xf numFmtId="10" fontId="74" fillId="15" borderId="0" xfId="1" applyNumberFormat="1" applyFont="1" applyFill="1" applyBorder="1" applyAlignment="1">
      <alignment vertical="center"/>
    </xf>
    <xf numFmtId="10" fontId="85" fillId="6" borderId="0" xfId="1" applyNumberFormat="1" applyFont="1" applyFill="1" applyBorder="1" applyAlignment="1">
      <alignment vertical="center"/>
    </xf>
    <xf numFmtId="10" fontId="74" fillId="17" borderId="0" xfId="1" applyNumberFormat="1" applyFont="1" applyFill="1" applyBorder="1" applyAlignment="1">
      <alignment vertical="center"/>
    </xf>
    <xf numFmtId="10" fontId="85" fillId="16" borderId="0" xfId="1" applyNumberFormat="1" applyFont="1" applyFill="1" applyBorder="1" applyAlignment="1">
      <alignment vertical="center"/>
    </xf>
    <xf numFmtId="10" fontId="74" fillId="2" borderId="0" xfId="1" applyNumberFormat="1" applyFont="1" applyFill="1" applyBorder="1" applyAlignment="1">
      <alignment vertical="center"/>
    </xf>
    <xf numFmtId="10" fontId="74" fillId="18" borderId="0" xfId="1" applyNumberFormat="1" applyFont="1" applyFill="1" applyBorder="1" applyAlignment="1">
      <alignment vertical="center"/>
    </xf>
    <xf numFmtId="10" fontId="74" fillId="11" borderId="0" xfId="1" applyNumberFormat="1" applyFont="1" applyFill="1" applyBorder="1" applyAlignment="1">
      <alignment vertical="center"/>
    </xf>
    <xf numFmtId="10" fontId="85" fillId="19" borderId="0" xfId="1" applyNumberFormat="1" applyFont="1" applyFill="1" applyBorder="1" applyAlignment="1">
      <alignment vertical="center"/>
    </xf>
    <xf numFmtId="10" fontId="74" fillId="2" borderId="0" xfId="0" applyNumberFormat="1" applyFont="1" applyFill="1"/>
    <xf numFmtId="10" fontId="74" fillId="17" borderId="0" xfId="0" applyNumberFormat="1" applyFont="1" applyFill="1"/>
    <xf numFmtId="10" fontId="74" fillId="18" borderId="0" xfId="0" applyNumberFormat="1" applyFont="1" applyFill="1"/>
    <xf numFmtId="10" fontId="74" fillId="11" borderId="0" xfId="0" applyNumberFormat="1" applyFont="1" applyFill="1"/>
    <xf numFmtId="10" fontId="85" fillId="19" borderId="0" xfId="0" applyNumberFormat="1" applyFont="1" applyFill="1"/>
    <xf numFmtId="10" fontId="85" fillId="20" borderId="0" xfId="0" applyNumberFormat="1" applyFont="1" applyFill="1"/>
    <xf numFmtId="10" fontId="74" fillId="5" borderId="0" xfId="0" applyNumberFormat="1" applyFont="1" applyFill="1"/>
    <xf numFmtId="10" fontId="74" fillId="21" borderId="0" xfId="0" applyNumberFormat="1" applyFont="1" applyFill="1"/>
    <xf numFmtId="10" fontId="85" fillId="22" borderId="0" xfId="0" applyNumberFormat="1" applyFont="1" applyFill="1"/>
    <xf numFmtId="0" fontId="86" fillId="2" borderId="0" xfId="0" applyFont="1" applyFill="1"/>
    <xf numFmtId="3" fontId="74" fillId="2" borderId="0" xfId="0" applyNumberFormat="1" applyFont="1" applyFill="1"/>
    <xf numFmtId="9" fontId="74" fillId="2" borderId="0" xfId="1" applyFont="1" applyFill="1"/>
    <xf numFmtId="0" fontId="87" fillId="2" borderId="0" xfId="0" applyFont="1" applyFill="1"/>
    <xf numFmtId="3" fontId="80" fillId="2" borderId="0" xfId="0" applyNumberFormat="1" applyFont="1" applyFill="1"/>
    <xf numFmtId="0" fontId="37" fillId="14" borderId="0" xfId="0" applyFont="1" applyFill="1" applyAlignment="1">
      <alignment horizontal="right"/>
    </xf>
    <xf numFmtId="0" fontId="74" fillId="14" borderId="0" xfId="0" applyFont="1" applyFill="1"/>
    <xf numFmtId="166" fontId="74" fillId="14" borderId="0" xfId="1" applyNumberFormat="1" applyFont="1" applyFill="1"/>
    <xf numFmtId="0" fontId="37" fillId="4" borderId="0" xfId="0" applyFont="1" applyFill="1" applyAlignment="1">
      <alignment horizontal="right"/>
    </xf>
    <xf numFmtId="166" fontId="74" fillId="4" borderId="0" xfId="1" applyNumberFormat="1" applyFont="1" applyFill="1"/>
    <xf numFmtId="0" fontId="80" fillId="18" borderId="0" xfId="0" applyFont="1" applyFill="1"/>
    <xf numFmtId="166" fontId="74" fillId="2" borderId="0" xfId="0" applyNumberFormat="1" applyFont="1" applyFill="1"/>
    <xf numFmtId="0" fontId="74" fillId="17" borderId="0" xfId="0" applyFont="1" applyFill="1"/>
    <xf numFmtId="0" fontId="74" fillId="18" borderId="0" xfId="0" applyFont="1" applyFill="1"/>
    <xf numFmtId="0" fontId="37" fillId="17" borderId="0" xfId="0" applyFont="1" applyFill="1" applyAlignment="1">
      <alignment horizontal="right"/>
    </xf>
    <xf numFmtId="166" fontId="74" fillId="14" borderId="0" xfId="0" applyNumberFormat="1" applyFont="1" applyFill="1"/>
    <xf numFmtId="166" fontId="74" fillId="15" borderId="0" xfId="0" applyNumberFormat="1" applyFont="1" applyFill="1"/>
    <xf numFmtId="166" fontId="74" fillId="16" borderId="0" xfId="0" applyNumberFormat="1" applyFont="1" applyFill="1"/>
    <xf numFmtId="166" fontId="74" fillId="4" borderId="0" xfId="0" applyNumberFormat="1" applyFont="1" applyFill="1"/>
    <xf numFmtId="166" fontId="74" fillId="5" borderId="0" xfId="0" applyNumberFormat="1" applyFont="1" applyFill="1"/>
    <xf numFmtId="166" fontId="74" fillId="21" borderId="0" xfId="0" applyNumberFormat="1" applyFont="1" applyFill="1"/>
    <xf numFmtId="10" fontId="74" fillId="0" borderId="0" xfId="0" applyNumberFormat="1" applyFont="1"/>
    <xf numFmtId="166" fontId="3" fillId="7" borderId="16" xfId="1" applyNumberFormat="1" applyFont="1" applyFill="1" applyBorder="1" applyAlignment="1">
      <alignment horizontal="center" vertical="center"/>
    </xf>
    <xf numFmtId="0" fontId="82" fillId="11" borderId="28" xfId="0" applyFont="1" applyFill="1" applyBorder="1" applyAlignment="1">
      <alignment horizontal="center" vertical="top"/>
    </xf>
    <xf numFmtId="0" fontId="82" fillId="11" borderId="0" xfId="0" applyFont="1" applyFill="1" applyBorder="1" applyAlignment="1">
      <alignment horizontal="center" vertical="top"/>
    </xf>
    <xf numFmtId="0" fontId="82" fillId="11" borderId="1" xfId="0" applyFont="1" applyFill="1" applyBorder="1" applyAlignment="1">
      <alignment horizontal="center" vertical="top"/>
    </xf>
    <xf numFmtId="16" fontId="3" fillId="7" borderId="0" xfId="0" applyNumberFormat="1" applyFont="1" applyFill="1" applyBorder="1" applyAlignment="1">
      <alignment horizontal="right" vertical="center"/>
    </xf>
    <xf numFmtId="16" fontId="3" fillId="7" borderId="10" xfId="0" applyNumberFormat="1" applyFont="1" applyFill="1" applyBorder="1" applyAlignment="1">
      <alignment horizontal="right" vertical="center"/>
    </xf>
    <xf numFmtId="0" fontId="3" fillId="7" borderId="0" xfId="0" applyFont="1" applyFill="1" applyAlignment="1">
      <alignment horizontal="right"/>
    </xf>
    <xf numFmtId="0" fontId="3" fillId="7" borderId="0" xfId="0" applyFont="1" applyFill="1" applyAlignment="1">
      <alignment horizontal="right" vertical="center"/>
    </xf>
    <xf numFmtId="16" fontId="25" fillId="7" borderId="0" xfId="0" applyNumberFormat="1" applyFont="1" applyFill="1" applyBorder="1" applyAlignment="1">
      <alignment horizontal="right" vertical="center"/>
    </xf>
    <xf numFmtId="16" fontId="3" fillId="7" borderId="7" xfId="0" applyNumberFormat="1" applyFont="1" applyFill="1" applyBorder="1" applyAlignment="1">
      <alignment horizontal="right" vertical="center"/>
    </xf>
    <xf numFmtId="16" fontId="3" fillId="7" borderId="4" xfId="0" applyNumberFormat="1" applyFont="1" applyFill="1" applyBorder="1" applyAlignment="1">
      <alignment horizontal="right" vertical="center"/>
    </xf>
    <xf numFmtId="16" fontId="25" fillId="7" borderId="7" xfId="0" applyNumberFormat="1" applyFont="1" applyFill="1" applyBorder="1" applyAlignment="1">
      <alignment horizontal="right" vertical="center"/>
    </xf>
    <xf numFmtId="9" fontId="9" fillId="12" borderId="7" xfId="1" applyFont="1" applyFill="1" applyBorder="1" applyAlignment="1">
      <alignment horizontal="center" vertical="center"/>
    </xf>
    <xf numFmtId="9" fontId="9" fillId="7" borderId="7" xfId="1" applyFont="1" applyFill="1" applyBorder="1" applyAlignment="1">
      <alignment horizontal="center" vertical="center"/>
    </xf>
    <xf numFmtId="1" fontId="9" fillId="7" borderId="7" xfId="0" applyNumberFormat="1" applyFont="1" applyFill="1" applyBorder="1" applyAlignment="1">
      <alignment horizontal="center" vertical="center"/>
    </xf>
    <xf numFmtId="4" fontId="43" fillId="2" borderId="1" xfId="0" applyNumberFormat="1" applyFont="1" applyFill="1" applyBorder="1" applyAlignment="1">
      <alignment horizontal="left"/>
    </xf>
    <xf numFmtId="0" fontId="82" fillId="11" borderId="28" xfId="0" applyFont="1" applyFill="1" applyBorder="1" applyAlignment="1">
      <alignment horizontal="center" vertical="top"/>
    </xf>
    <xf numFmtId="0" fontId="82" fillId="11" borderId="0" xfId="0" applyFont="1" applyFill="1" applyBorder="1" applyAlignment="1">
      <alignment horizontal="center" vertical="top"/>
    </xf>
    <xf numFmtId="0" fontId="82" fillId="11" borderId="1" xfId="0" applyFont="1" applyFill="1" applyBorder="1" applyAlignment="1">
      <alignment horizontal="center" vertical="top"/>
    </xf>
    <xf numFmtId="37" fontId="3" fillId="4" borderId="10" xfId="239" applyNumberFormat="1" applyFont="1" applyFill="1" applyBorder="1" applyAlignment="1">
      <alignment horizontal="center" vertical="center"/>
    </xf>
    <xf numFmtId="37" fontId="3" fillId="4" borderId="0" xfId="239" applyNumberFormat="1" applyFont="1" applyFill="1" applyBorder="1" applyAlignment="1">
      <alignment horizontal="center" vertical="center"/>
    </xf>
    <xf numFmtId="37" fontId="3" fillId="4" borderId="4" xfId="239" applyNumberFormat="1" applyFont="1" applyFill="1" applyBorder="1" applyAlignment="1">
      <alignment horizontal="center" vertical="center"/>
    </xf>
    <xf numFmtId="0" fontId="72" fillId="2" borderId="3" xfId="0" applyFont="1" applyFill="1" applyBorder="1" applyAlignment="1">
      <alignment horizontal="center" wrapText="1"/>
    </xf>
    <xf numFmtId="168" fontId="3" fillId="4" borderId="10" xfId="239" applyNumberFormat="1" applyFont="1" applyFill="1" applyBorder="1" applyAlignment="1">
      <alignment horizontal="center" vertical="center"/>
    </xf>
    <xf numFmtId="168" fontId="3" fillId="4" borderId="0" xfId="239" applyNumberFormat="1" applyFont="1" applyFill="1" applyBorder="1" applyAlignment="1">
      <alignment horizontal="center" vertical="center"/>
    </xf>
    <xf numFmtId="168" fontId="3" fillId="4" borderId="4" xfId="239" applyNumberFormat="1" applyFont="1" applyFill="1" applyBorder="1" applyAlignment="1">
      <alignment horizontal="center" vertical="center"/>
    </xf>
    <xf numFmtId="168" fontId="3" fillId="4" borderId="11" xfId="239" applyNumberFormat="1" applyFont="1" applyFill="1" applyBorder="1" applyAlignment="1">
      <alignment horizontal="center" vertical="center"/>
    </xf>
    <xf numFmtId="168" fontId="3" fillId="4" borderId="2" xfId="239" applyNumberFormat="1" applyFont="1" applyFill="1" applyBorder="1" applyAlignment="1">
      <alignment horizontal="center" vertical="center"/>
    </xf>
    <xf numFmtId="168" fontId="3" fillId="4" borderId="5" xfId="239" applyNumberFormat="1" applyFont="1" applyFill="1" applyBorder="1" applyAlignment="1">
      <alignment horizontal="center" vertical="center"/>
    </xf>
    <xf numFmtId="165" fontId="3" fillId="4" borderId="10" xfId="0" applyNumberFormat="1" applyFont="1" applyFill="1" applyBorder="1" applyAlignment="1">
      <alignment horizontal="left" vertical="center"/>
    </xf>
    <xf numFmtId="165" fontId="3" fillId="4" borderId="4" xfId="0" applyNumberFormat="1" applyFont="1" applyFill="1" applyBorder="1" applyAlignment="1">
      <alignment horizontal="left" vertical="center"/>
    </xf>
    <xf numFmtId="4" fontId="32" fillId="2" borderId="1" xfId="0" applyNumberFormat="1" applyFont="1" applyFill="1" applyBorder="1" applyAlignment="1">
      <alignment horizontal="left"/>
    </xf>
    <xf numFmtId="165" fontId="3" fillId="4" borderId="0" xfId="0" applyNumberFormat="1" applyFont="1" applyFill="1" applyBorder="1" applyAlignment="1">
      <alignment horizontal="left" vertical="center"/>
    </xf>
    <xf numFmtId="165" fontId="3" fillId="4" borderId="0" xfId="0" applyNumberFormat="1" applyFont="1" applyFill="1" applyAlignment="1">
      <alignment horizontal="left" vertical="center"/>
    </xf>
    <xf numFmtId="166" fontId="3" fillId="4" borderId="13" xfId="1" applyNumberFormat="1" applyFont="1" applyFill="1" applyBorder="1" applyAlignment="1">
      <alignment horizontal="center" vertical="center"/>
    </xf>
    <xf numFmtId="166" fontId="3" fillId="4" borderId="15" xfId="1" applyNumberFormat="1" applyFont="1" applyFill="1" applyBorder="1" applyAlignment="1">
      <alignment horizontal="center" vertical="center"/>
    </xf>
    <xf numFmtId="166" fontId="3" fillId="4" borderId="16" xfId="1" applyNumberFormat="1" applyFont="1" applyFill="1" applyBorder="1" applyAlignment="1">
      <alignment horizontal="center" vertical="center"/>
    </xf>
    <xf numFmtId="0" fontId="40" fillId="2" borderId="2" xfId="0" applyFont="1" applyFill="1" applyBorder="1" applyAlignment="1">
      <alignment horizontal="center"/>
    </xf>
    <xf numFmtId="0" fontId="40" fillId="2" borderId="15" xfId="0" applyFont="1" applyFill="1" applyBorder="1" applyAlignment="1">
      <alignment horizontal="center"/>
    </xf>
    <xf numFmtId="168" fontId="3" fillId="7" borderId="11" xfId="239" applyNumberFormat="1" applyFont="1" applyFill="1" applyBorder="1" applyAlignment="1">
      <alignment horizontal="center" vertical="center"/>
    </xf>
    <xf numFmtId="168" fontId="3" fillId="7" borderId="2" xfId="239" applyNumberFormat="1" applyFont="1" applyFill="1" applyBorder="1" applyAlignment="1">
      <alignment horizontal="center" vertical="center"/>
    </xf>
    <xf numFmtId="168" fontId="3" fillId="7" borderId="5" xfId="239" applyNumberFormat="1" applyFont="1" applyFill="1" applyBorder="1" applyAlignment="1">
      <alignment horizontal="center" vertical="center"/>
    </xf>
    <xf numFmtId="3" fontId="3" fillId="7" borderId="10" xfId="239" applyNumberFormat="1" applyFont="1" applyFill="1" applyBorder="1" applyAlignment="1">
      <alignment horizontal="center" vertical="center"/>
    </xf>
    <xf numFmtId="3" fontId="3" fillId="7" borderId="0" xfId="239" applyNumberFormat="1" applyFont="1" applyFill="1" applyBorder="1" applyAlignment="1">
      <alignment horizontal="center" vertical="center"/>
    </xf>
    <xf numFmtId="3" fontId="3" fillId="7" borderId="4" xfId="239" applyNumberFormat="1" applyFont="1" applyFill="1" applyBorder="1" applyAlignment="1">
      <alignment horizontal="center" vertical="center"/>
    </xf>
    <xf numFmtId="166" fontId="3" fillId="7" borderId="13" xfId="1" applyNumberFormat="1" applyFont="1" applyFill="1" applyBorder="1" applyAlignment="1">
      <alignment horizontal="center" vertical="center"/>
    </xf>
    <xf numFmtId="166" fontId="3" fillId="7" borderId="15" xfId="1" applyNumberFormat="1" applyFont="1" applyFill="1" applyBorder="1" applyAlignment="1">
      <alignment horizontal="center" vertical="center"/>
    </xf>
    <xf numFmtId="166" fontId="3" fillId="7" borderId="16" xfId="1" applyNumberFormat="1" applyFont="1" applyFill="1" applyBorder="1" applyAlignment="1">
      <alignment horizontal="center" vertical="center"/>
    </xf>
    <xf numFmtId="0" fontId="67" fillId="3" borderId="0" xfId="0" applyFont="1" applyFill="1" applyAlignment="1">
      <alignment horizontal="left" vertical="top" wrapText="1" shrinkToFit="1"/>
    </xf>
    <xf numFmtId="0" fontId="40" fillId="2" borderId="0" xfId="0" applyFont="1" applyFill="1" applyBorder="1" applyAlignment="1">
      <alignment horizontal="center"/>
    </xf>
    <xf numFmtId="0" fontId="37" fillId="18" borderId="0" xfId="0" applyFont="1" applyFill="1" applyAlignment="1">
      <alignment horizontal="center" vertical="center"/>
    </xf>
    <xf numFmtId="3" fontId="90" fillId="2" borderId="0" xfId="0" applyNumberFormat="1" applyFont="1" applyFill="1" applyAlignment="1">
      <alignment horizontal="right"/>
    </xf>
    <xf numFmtId="0" fontId="90" fillId="2" borderId="0" xfId="0" applyFont="1" applyFill="1" applyAlignment="1">
      <alignment horizontal="center"/>
    </xf>
    <xf numFmtId="3" fontId="89" fillId="2" borderId="0" xfId="0" applyNumberFormat="1" applyFont="1" applyFill="1" applyAlignment="1">
      <alignment horizontal="right"/>
    </xf>
    <xf numFmtId="0" fontId="89" fillId="2" borderId="0" xfId="0" applyFont="1" applyFill="1" applyAlignment="1">
      <alignment horizontal="center"/>
    </xf>
    <xf numFmtId="0" fontId="91" fillId="2" borderId="0" xfId="0" applyFont="1" applyFill="1"/>
    <xf numFmtId="3" fontId="92" fillId="2" borderId="0" xfId="0" applyNumberFormat="1" applyFont="1" applyFill="1" applyAlignment="1">
      <alignment horizontal="right"/>
    </xf>
    <xf numFmtId="0" fontId="92" fillId="2" borderId="0" xfId="0" applyFont="1" applyFill="1" applyAlignment="1">
      <alignment horizontal="center"/>
    </xf>
    <xf numFmtId="3" fontId="93" fillId="2" borderId="0" xfId="0" applyNumberFormat="1" applyFont="1" applyFill="1" applyAlignment="1">
      <alignment horizontal="right"/>
    </xf>
    <xf numFmtId="0" fontId="93" fillId="2" borderId="0" xfId="0" applyFont="1" applyFill="1" applyAlignment="1">
      <alignment horizontal="center"/>
    </xf>
    <xf numFmtId="0" fontId="80" fillId="2" borderId="1" xfId="0" applyFont="1" applyFill="1" applyBorder="1" applyAlignment="1">
      <alignment vertical="center"/>
    </xf>
    <xf numFmtId="3" fontId="94" fillId="2" borderId="1" xfId="0" applyNumberFormat="1" applyFont="1" applyFill="1" applyBorder="1" applyAlignment="1">
      <alignment horizontal="right" vertical="center"/>
    </xf>
    <xf numFmtId="0" fontId="94" fillId="2" borderId="1" xfId="0" applyFont="1" applyFill="1" applyBorder="1" applyAlignment="1">
      <alignment horizontal="center" vertical="center"/>
    </xf>
    <xf numFmtId="3" fontId="95" fillId="2" borderId="1" xfId="0" applyNumberFormat="1" applyFont="1" applyFill="1" applyBorder="1" applyAlignment="1">
      <alignment horizontal="right" vertical="center"/>
    </xf>
    <xf numFmtId="0" fontId="95" fillId="2" borderId="1" xfId="0" applyFont="1" applyFill="1" applyBorder="1" applyAlignment="1">
      <alignment horizontal="center" vertical="center"/>
    </xf>
    <xf numFmtId="0" fontId="91" fillId="2" borderId="0" xfId="0" applyFont="1" applyFill="1" applyAlignment="1">
      <alignment horizontal="left"/>
    </xf>
    <xf numFmtId="3" fontId="98" fillId="2" borderId="0" xfId="0" applyNumberFormat="1" applyFont="1" applyFill="1" applyAlignment="1">
      <alignment horizontal="right"/>
    </xf>
    <xf numFmtId="0" fontId="98" fillId="2" borderId="0" xfId="0" applyFont="1" applyFill="1" applyAlignment="1">
      <alignment horizontal="center"/>
    </xf>
    <xf numFmtId="3" fontId="99" fillId="2" borderId="0" xfId="0" applyNumberFormat="1" applyFont="1" applyFill="1" applyAlignment="1">
      <alignment horizontal="right"/>
    </xf>
    <xf numFmtId="0" fontId="99" fillId="2" borderId="0" xfId="0" applyFont="1" applyFill="1" applyAlignment="1">
      <alignment horizontal="center"/>
    </xf>
    <xf numFmtId="0" fontId="98" fillId="2" borderId="0" xfId="0" applyFont="1" applyFill="1"/>
    <xf numFmtId="0" fontId="90" fillId="2" borderId="0" xfId="0" applyFont="1" applyFill="1"/>
    <xf numFmtId="0" fontId="98" fillId="0" borderId="0" xfId="0" applyFont="1"/>
    <xf numFmtId="3" fontId="98" fillId="0" borderId="0" xfId="0" applyNumberFormat="1" applyFont="1" applyAlignment="1">
      <alignment horizontal="right"/>
    </xf>
    <xf numFmtId="0" fontId="98" fillId="0" borderId="0" xfId="0" applyFont="1" applyAlignment="1">
      <alignment horizontal="center"/>
    </xf>
    <xf numFmtId="3" fontId="99" fillId="0" borderId="0" xfId="0" applyNumberFormat="1" applyFont="1" applyAlignment="1">
      <alignment horizontal="right"/>
    </xf>
    <xf numFmtId="0" fontId="99" fillId="0" borderId="0" xfId="0" applyFont="1" applyAlignment="1">
      <alignment horizontal="center"/>
    </xf>
    <xf numFmtId="0" fontId="99" fillId="2" borderId="0" xfId="0" applyFont="1" applyFill="1"/>
    <xf numFmtId="0" fontId="89" fillId="2" borderId="0" xfId="0" applyFont="1" applyFill="1"/>
    <xf numFmtId="0" fontId="99" fillId="0" borderId="0" xfId="0" applyFont="1"/>
    <xf numFmtId="0" fontId="100" fillId="2" borderId="0" xfId="0" applyFont="1" applyFill="1"/>
    <xf numFmtId="0" fontId="101" fillId="2" borderId="0" xfId="0" applyFont="1" applyFill="1"/>
    <xf numFmtId="0" fontId="100" fillId="0" borderId="0" xfId="0" applyFont="1"/>
    <xf numFmtId="0" fontId="102" fillId="2" borderId="0" xfId="0" applyFont="1" applyFill="1"/>
    <xf numFmtId="0" fontId="103" fillId="2" borderId="0" xfId="0" applyFont="1" applyFill="1"/>
    <xf numFmtId="0" fontId="102" fillId="0" borderId="0" xfId="0" applyFont="1"/>
    <xf numFmtId="3" fontId="102" fillId="2" borderId="0" xfId="0" applyNumberFormat="1" applyFont="1" applyFill="1" applyAlignment="1">
      <alignment horizontal="right"/>
    </xf>
    <xf numFmtId="0" fontId="102" fillId="2" borderId="0" xfId="0" applyFont="1" applyFill="1" applyAlignment="1">
      <alignment horizontal="center"/>
    </xf>
    <xf numFmtId="3" fontId="100" fillId="2" borderId="0" xfId="0" applyNumberFormat="1" applyFont="1" applyFill="1" applyAlignment="1">
      <alignment horizontal="right"/>
    </xf>
    <xf numFmtId="0" fontId="100" fillId="2" borderId="0" xfId="0" applyFont="1" applyFill="1" applyAlignment="1">
      <alignment horizontal="center"/>
    </xf>
    <xf numFmtId="3" fontId="96" fillId="2" borderId="0" xfId="0" applyNumberFormat="1" applyFont="1" applyFill="1" applyAlignment="1">
      <alignment horizontal="right" vertical="center"/>
    </xf>
    <xf numFmtId="0" fontId="96" fillId="2" borderId="0" xfId="0" applyFont="1" applyFill="1" applyAlignment="1">
      <alignment horizontal="center" vertical="center"/>
    </xf>
    <xf numFmtId="3" fontId="97" fillId="2" borderId="0" xfId="0" applyNumberFormat="1" applyFont="1" applyFill="1" applyAlignment="1">
      <alignment horizontal="right" vertical="center"/>
    </xf>
    <xf numFmtId="0" fontId="97" fillId="2" borderId="0" xfId="0" applyFont="1" applyFill="1" applyAlignment="1">
      <alignment horizontal="center" vertical="center"/>
    </xf>
    <xf numFmtId="0" fontId="37" fillId="0" borderId="0" xfId="0" applyFont="1" applyAlignment="1">
      <alignment vertical="center"/>
    </xf>
    <xf numFmtId="3" fontId="89" fillId="0" borderId="0" xfId="0" applyNumberFormat="1" applyFont="1"/>
    <xf numFmtId="3" fontId="90" fillId="0" borderId="0" xfId="0" applyNumberFormat="1" applyFont="1"/>
    <xf numFmtId="3" fontId="89" fillId="0" borderId="0" xfId="0" applyNumberFormat="1" applyFont="1" applyAlignment="1">
      <alignment horizontal="right"/>
    </xf>
    <xf numFmtId="3" fontId="0" fillId="0" borderId="0" xfId="0" applyNumberFormat="1" applyAlignment="1">
      <alignment horizontal="right"/>
    </xf>
    <xf numFmtId="3" fontId="90" fillId="0" borderId="0" xfId="0" applyNumberFormat="1" applyFont="1" applyAlignment="1">
      <alignment horizontal="right"/>
    </xf>
    <xf numFmtId="3" fontId="99" fillId="13" borderId="0" xfId="0" applyNumberFormat="1" applyFont="1" applyFill="1" applyAlignment="1">
      <alignment horizontal="right"/>
    </xf>
    <xf numFmtId="1" fontId="37" fillId="5" borderId="0" xfId="0" applyNumberFormat="1" applyFont="1" applyFill="1" applyBorder="1" applyAlignment="1">
      <alignment horizontal="center"/>
    </xf>
    <xf numFmtId="0" fontId="37" fillId="8" borderId="0" xfId="0" applyFont="1" applyFill="1" applyBorder="1" applyAlignment="1">
      <alignment horizontal="center"/>
    </xf>
    <xf numFmtId="0" fontId="74" fillId="3" borderId="0" xfId="0" applyFont="1" applyFill="1"/>
    <xf numFmtId="0" fontId="37" fillId="3" borderId="0" xfId="0" applyFont="1" applyFill="1"/>
    <xf numFmtId="3" fontId="104" fillId="0" borderId="0" xfId="0" applyNumberFormat="1" applyFont="1" applyAlignment="1">
      <alignment horizontal="left"/>
    </xf>
    <xf numFmtId="0" fontId="105" fillId="0" borderId="0" xfId="0" applyFont="1"/>
    <xf numFmtId="3" fontId="101" fillId="0" borderId="0" xfId="0" applyNumberFormat="1" applyFont="1" applyAlignment="1">
      <alignment horizontal="right"/>
    </xf>
    <xf numFmtId="3" fontId="103" fillId="0" borderId="0" xfId="0" applyNumberFormat="1" applyFont="1" applyAlignment="1">
      <alignment horizontal="right"/>
    </xf>
    <xf numFmtId="3" fontId="106" fillId="0" borderId="0" xfId="0" applyNumberFormat="1" applyFont="1" applyAlignment="1">
      <alignment horizontal="left"/>
    </xf>
    <xf numFmtId="3" fontId="101" fillId="0" borderId="0" xfId="0" applyNumberFormat="1" applyFont="1" applyAlignment="1">
      <alignment horizontal="right" wrapText="1"/>
    </xf>
    <xf numFmtId="3" fontId="105" fillId="0" borderId="0" xfId="0" applyNumberFormat="1" applyFont="1" applyAlignment="1">
      <alignment horizontal="right" wrapText="1"/>
    </xf>
    <xf numFmtId="3" fontId="103" fillId="0" borderId="0" xfId="0" applyNumberFormat="1" applyFont="1" applyAlignment="1">
      <alignment horizontal="right" wrapText="1"/>
    </xf>
    <xf numFmtId="0" fontId="105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862">
    <cellStyle name="Comma" xfId="239" builtinId="3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1" builtinId="9" hidden="1"/>
    <cellStyle name="Followed Hyperlink" xfId="243" builtinId="9" hidden="1"/>
    <cellStyle name="Followed Hyperlink" xfId="245" builtinId="9" hidden="1"/>
    <cellStyle name="Followed Hyperlink" xfId="247" builtinId="9" hidden="1"/>
    <cellStyle name="Followed Hyperlink" xfId="249" builtinId="9" hidden="1"/>
    <cellStyle name="Followed Hyperlink" xfId="251" builtinId="9" hidden="1"/>
    <cellStyle name="Followed Hyperlink" xfId="253" builtinId="9" hidden="1"/>
    <cellStyle name="Followed Hyperlink" xfId="255" builtinId="9" hidden="1"/>
    <cellStyle name="Followed Hyperlink" xfId="257" builtinId="9" hidden="1"/>
    <cellStyle name="Followed Hyperlink" xfId="259" builtinId="9" hidden="1"/>
    <cellStyle name="Followed Hyperlink" xfId="261" builtinId="9" hidden="1"/>
    <cellStyle name="Followed Hyperlink" xfId="263" builtinId="9" hidden="1"/>
    <cellStyle name="Followed Hyperlink" xfId="265" builtinId="9" hidden="1"/>
    <cellStyle name="Followed Hyperlink" xfId="267" builtinId="9" hidden="1"/>
    <cellStyle name="Followed Hyperlink" xfId="269" builtinId="9" hidden="1"/>
    <cellStyle name="Followed Hyperlink" xfId="271" builtinId="9" hidden="1"/>
    <cellStyle name="Followed Hyperlink" xfId="273" builtinId="9" hidden="1"/>
    <cellStyle name="Followed Hyperlink" xfId="275" builtinId="9" hidden="1"/>
    <cellStyle name="Followed Hyperlink" xfId="277" builtinId="9" hidden="1"/>
    <cellStyle name="Followed Hyperlink" xfId="279" builtinId="9" hidden="1"/>
    <cellStyle name="Followed Hyperlink" xfId="281" builtinId="9" hidden="1"/>
    <cellStyle name="Followed Hyperlink" xfId="283" builtinId="9" hidden="1"/>
    <cellStyle name="Followed Hyperlink" xfId="285" builtinId="9" hidden="1"/>
    <cellStyle name="Followed Hyperlink" xfId="287" builtinId="9" hidden="1"/>
    <cellStyle name="Followed Hyperlink" xfId="289" builtinId="9" hidden="1"/>
    <cellStyle name="Followed Hyperlink" xfId="291" builtinId="9" hidden="1"/>
    <cellStyle name="Followed Hyperlink" xfId="293" builtinId="9" hidden="1"/>
    <cellStyle name="Followed Hyperlink" xfId="295" builtinId="9" hidden="1"/>
    <cellStyle name="Followed Hyperlink" xfId="297" builtinId="9" hidden="1"/>
    <cellStyle name="Followed Hyperlink" xfId="299" builtinId="9" hidden="1"/>
    <cellStyle name="Followed Hyperlink" xfId="301" builtinId="9" hidden="1"/>
    <cellStyle name="Followed Hyperlink" xfId="303" builtinId="9" hidden="1"/>
    <cellStyle name="Followed Hyperlink" xfId="305" builtinId="9" hidden="1"/>
    <cellStyle name="Followed Hyperlink" xfId="307" builtinId="9" hidden="1"/>
    <cellStyle name="Followed Hyperlink" xfId="309" builtinId="9" hidden="1"/>
    <cellStyle name="Followed Hyperlink" xfId="311" builtinId="9" hidden="1"/>
    <cellStyle name="Followed Hyperlink" xfId="313" builtinId="9" hidden="1"/>
    <cellStyle name="Followed Hyperlink" xfId="315" builtinId="9" hidden="1"/>
    <cellStyle name="Followed Hyperlink" xfId="317" builtinId="9" hidden="1"/>
    <cellStyle name="Followed Hyperlink" xfId="319" builtinId="9" hidden="1"/>
    <cellStyle name="Followed Hyperlink" xfId="321" builtinId="9" hidden="1"/>
    <cellStyle name="Followed Hyperlink" xfId="323" builtinId="9" hidden="1"/>
    <cellStyle name="Followed Hyperlink" xfId="325" builtinId="9" hidden="1"/>
    <cellStyle name="Followed Hyperlink" xfId="327" builtinId="9" hidden="1"/>
    <cellStyle name="Followed Hyperlink" xfId="329" builtinId="9" hidden="1"/>
    <cellStyle name="Followed Hyperlink" xfId="331" builtinId="9" hidden="1"/>
    <cellStyle name="Followed Hyperlink" xfId="333" builtinId="9" hidden="1"/>
    <cellStyle name="Followed Hyperlink" xfId="335" builtinId="9" hidden="1"/>
    <cellStyle name="Followed Hyperlink" xfId="337" builtinId="9" hidden="1"/>
    <cellStyle name="Followed Hyperlink" xfId="339" builtinId="9" hidden="1"/>
    <cellStyle name="Followed Hyperlink" xfId="341" builtinId="9" hidden="1"/>
    <cellStyle name="Followed Hyperlink" xfId="343" builtinId="9" hidden="1"/>
    <cellStyle name="Followed Hyperlink" xfId="345" builtinId="9" hidden="1"/>
    <cellStyle name="Followed Hyperlink" xfId="347" builtinId="9" hidden="1"/>
    <cellStyle name="Followed Hyperlink" xfId="349" builtinId="9" hidden="1"/>
    <cellStyle name="Followed Hyperlink" xfId="351" builtinId="9" hidden="1"/>
    <cellStyle name="Followed Hyperlink" xfId="353" builtinId="9" hidden="1"/>
    <cellStyle name="Followed Hyperlink" xfId="355" builtinId="9" hidden="1"/>
    <cellStyle name="Followed Hyperlink" xfId="357" builtinId="9" hidden="1"/>
    <cellStyle name="Followed Hyperlink" xfId="359" builtinId="9" hidden="1"/>
    <cellStyle name="Followed Hyperlink" xfId="361" builtinId="9" hidden="1"/>
    <cellStyle name="Followed Hyperlink" xfId="363" builtinId="9" hidden="1"/>
    <cellStyle name="Followed Hyperlink" xfId="365" builtinId="9" hidden="1"/>
    <cellStyle name="Followed Hyperlink" xfId="367" builtinId="9" hidden="1"/>
    <cellStyle name="Followed Hyperlink" xfId="369" builtinId="9" hidden="1"/>
    <cellStyle name="Followed Hyperlink" xfId="371" builtinId="9" hidden="1"/>
    <cellStyle name="Followed Hyperlink" xfId="373" builtinId="9" hidden="1"/>
    <cellStyle name="Followed Hyperlink" xfId="375" builtinId="9" hidden="1"/>
    <cellStyle name="Followed Hyperlink" xfId="377" builtinId="9" hidden="1"/>
    <cellStyle name="Followed Hyperlink" xfId="379" builtinId="9" hidden="1"/>
    <cellStyle name="Followed Hyperlink" xfId="381" builtinId="9" hidden="1"/>
    <cellStyle name="Followed Hyperlink" xfId="383" builtinId="9" hidden="1"/>
    <cellStyle name="Followed Hyperlink" xfId="385" builtinId="9" hidden="1"/>
    <cellStyle name="Followed Hyperlink" xfId="387" builtinId="9" hidden="1"/>
    <cellStyle name="Followed Hyperlink" xfId="389" builtinId="9" hidden="1"/>
    <cellStyle name="Followed Hyperlink" xfId="391" builtinId="9" hidden="1"/>
    <cellStyle name="Followed Hyperlink" xfId="393" builtinId="9" hidden="1"/>
    <cellStyle name="Followed Hyperlink" xfId="395" builtinId="9" hidden="1"/>
    <cellStyle name="Followed Hyperlink" xfId="397" builtinId="9" hidden="1"/>
    <cellStyle name="Followed Hyperlink" xfId="399" builtinId="9" hidden="1"/>
    <cellStyle name="Followed Hyperlink" xfId="401" builtinId="9" hidden="1"/>
    <cellStyle name="Followed Hyperlink" xfId="403" builtinId="9" hidden="1"/>
    <cellStyle name="Followed Hyperlink" xfId="405" builtinId="9" hidden="1"/>
    <cellStyle name="Followed Hyperlink" xfId="407" builtinId="9" hidden="1"/>
    <cellStyle name="Followed Hyperlink" xfId="409" builtinId="9" hidden="1"/>
    <cellStyle name="Followed Hyperlink" xfId="411" builtinId="9" hidden="1"/>
    <cellStyle name="Followed Hyperlink" xfId="413" builtinId="9" hidden="1"/>
    <cellStyle name="Followed Hyperlink" xfId="415" builtinId="9" hidden="1"/>
    <cellStyle name="Followed Hyperlink" xfId="417" builtinId="9" hidden="1"/>
    <cellStyle name="Followed Hyperlink" xfId="419" builtinId="9" hidden="1"/>
    <cellStyle name="Followed Hyperlink" xfId="421" builtinId="9" hidden="1"/>
    <cellStyle name="Followed Hyperlink" xfId="423" builtinId="9" hidden="1"/>
    <cellStyle name="Followed Hyperlink" xfId="425" builtinId="9" hidden="1"/>
    <cellStyle name="Followed Hyperlink" xfId="427" builtinId="9" hidden="1"/>
    <cellStyle name="Followed Hyperlink" xfId="429" builtinId="9" hidden="1"/>
    <cellStyle name="Followed Hyperlink" xfId="431" builtinId="9" hidden="1"/>
    <cellStyle name="Followed Hyperlink" xfId="433" builtinId="9" hidden="1"/>
    <cellStyle name="Followed Hyperlink" xfId="435" builtinId="9" hidden="1"/>
    <cellStyle name="Followed Hyperlink" xfId="437" builtinId="9" hidden="1"/>
    <cellStyle name="Followed Hyperlink" xfId="439" builtinId="9" hidden="1"/>
    <cellStyle name="Followed Hyperlink" xfId="441" builtinId="9" hidden="1"/>
    <cellStyle name="Followed Hyperlink" xfId="443" builtinId="9" hidden="1"/>
    <cellStyle name="Followed Hyperlink" xfId="445" builtinId="9" hidden="1"/>
    <cellStyle name="Followed Hyperlink" xfId="447" builtinId="9" hidden="1"/>
    <cellStyle name="Followed Hyperlink" xfId="449" builtinId="9" hidden="1"/>
    <cellStyle name="Followed Hyperlink" xfId="451" builtinId="9" hidden="1"/>
    <cellStyle name="Followed Hyperlink" xfId="453" builtinId="9" hidden="1"/>
    <cellStyle name="Followed Hyperlink" xfId="455" builtinId="9" hidden="1"/>
    <cellStyle name="Followed Hyperlink" xfId="457" builtinId="9" hidden="1"/>
    <cellStyle name="Followed Hyperlink" xfId="459" builtinId="9" hidden="1"/>
    <cellStyle name="Followed Hyperlink" xfId="461" builtinId="9" hidden="1"/>
    <cellStyle name="Followed Hyperlink" xfId="463" builtinId="9" hidden="1"/>
    <cellStyle name="Followed Hyperlink" xfId="465" builtinId="9" hidden="1"/>
    <cellStyle name="Followed Hyperlink" xfId="467" builtinId="9" hidden="1"/>
    <cellStyle name="Followed Hyperlink" xfId="469" builtinId="9" hidden="1"/>
    <cellStyle name="Followed Hyperlink" xfId="471" builtinId="9" hidden="1"/>
    <cellStyle name="Followed Hyperlink" xfId="473" builtinId="9" hidden="1"/>
    <cellStyle name="Followed Hyperlink" xfId="475" builtinId="9" hidden="1"/>
    <cellStyle name="Followed Hyperlink" xfId="477" builtinId="9" hidden="1"/>
    <cellStyle name="Followed Hyperlink" xfId="479" builtinId="9" hidden="1"/>
    <cellStyle name="Followed Hyperlink" xfId="481" builtinId="9" hidden="1"/>
    <cellStyle name="Followed Hyperlink" xfId="483" builtinId="9" hidden="1"/>
    <cellStyle name="Followed Hyperlink" xfId="485" builtinId="9" hidden="1"/>
    <cellStyle name="Followed Hyperlink" xfId="487" builtinId="9" hidden="1"/>
    <cellStyle name="Followed Hyperlink" xfId="489" builtinId="9" hidden="1"/>
    <cellStyle name="Followed Hyperlink" xfId="491" builtinId="9" hidden="1"/>
    <cellStyle name="Followed Hyperlink" xfId="493" builtinId="9" hidden="1"/>
    <cellStyle name="Followed Hyperlink" xfId="495" builtinId="9" hidden="1"/>
    <cellStyle name="Followed Hyperlink" xfId="497" builtinId="9" hidden="1"/>
    <cellStyle name="Followed Hyperlink" xfId="499" builtinId="9" hidden="1"/>
    <cellStyle name="Followed Hyperlink" xfId="501" builtinId="9" hidden="1"/>
    <cellStyle name="Followed Hyperlink" xfId="503" builtinId="9" hidden="1"/>
    <cellStyle name="Followed Hyperlink" xfId="505" builtinId="9" hidden="1"/>
    <cellStyle name="Followed Hyperlink" xfId="507" builtinId="9" hidden="1"/>
    <cellStyle name="Followed Hyperlink" xfId="509" builtinId="9" hidden="1"/>
    <cellStyle name="Followed Hyperlink" xfId="511" builtinId="9" hidden="1"/>
    <cellStyle name="Followed Hyperlink" xfId="513" builtinId="9" hidden="1"/>
    <cellStyle name="Followed Hyperlink" xfId="515" builtinId="9" hidden="1"/>
    <cellStyle name="Followed Hyperlink" xfId="517" builtinId="9" hidden="1"/>
    <cellStyle name="Followed Hyperlink" xfId="519" builtinId="9" hidden="1"/>
    <cellStyle name="Followed Hyperlink" xfId="521" builtinId="9" hidden="1"/>
    <cellStyle name="Followed Hyperlink" xfId="523" builtinId="9" hidden="1"/>
    <cellStyle name="Followed Hyperlink" xfId="525" builtinId="9" hidden="1"/>
    <cellStyle name="Followed Hyperlink" xfId="527" builtinId="9" hidden="1"/>
    <cellStyle name="Followed Hyperlink" xfId="529" builtinId="9" hidden="1"/>
    <cellStyle name="Followed Hyperlink" xfId="531" builtinId="9" hidden="1"/>
    <cellStyle name="Followed Hyperlink" xfId="533" builtinId="9" hidden="1"/>
    <cellStyle name="Followed Hyperlink" xfId="535" builtinId="9" hidden="1"/>
    <cellStyle name="Followed Hyperlink" xfId="537" builtinId="9" hidden="1"/>
    <cellStyle name="Followed Hyperlink" xfId="539" builtinId="9" hidden="1"/>
    <cellStyle name="Followed Hyperlink" xfId="541" builtinId="9" hidden="1"/>
    <cellStyle name="Followed Hyperlink" xfId="543" builtinId="9" hidden="1"/>
    <cellStyle name="Followed Hyperlink" xfId="545" builtinId="9" hidden="1"/>
    <cellStyle name="Followed Hyperlink" xfId="547" builtinId="9" hidden="1"/>
    <cellStyle name="Followed Hyperlink" xfId="549" builtinId="9" hidden="1"/>
    <cellStyle name="Followed Hyperlink" xfId="551" builtinId="9" hidden="1"/>
    <cellStyle name="Followed Hyperlink" xfId="553" builtinId="9" hidden="1"/>
    <cellStyle name="Followed Hyperlink" xfId="555" builtinId="9" hidden="1"/>
    <cellStyle name="Followed Hyperlink" xfId="557" builtinId="9" hidden="1"/>
    <cellStyle name="Followed Hyperlink" xfId="559" builtinId="9" hidden="1"/>
    <cellStyle name="Followed Hyperlink" xfId="561" builtinId="9" hidden="1"/>
    <cellStyle name="Followed Hyperlink" xfId="563" builtinId="9" hidden="1"/>
    <cellStyle name="Followed Hyperlink" xfId="565" builtinId="9" hidden="1"/>
    <cellStyle name="Followed Hyperlink" xfId="567" builtinId="9" hidden="1"/>
    <cellStyle name="Followed Hyperlink" xfId="569" builtinId="9" hidden="1"/>
    <cellStyle name="Followed Hyperlink" xfId="571" builtinId="9" hidden="1"/>
    <cellStyle name="Followed Hyperlink" xfId="573" builtinId="9" hidden="1"/>
    <cellStyle name="Followed Hyperlink" xfId="575" builtinId="9" hidden="1"/>
    <cellStyle name="Followed Hyperlink" xfId="577" builtinId="9" hidden="1"/>
    <cellStyle name="Followed Hyperlink" xfId="579" builtinId="9" hidden="1"/>
    <cellStyle name="Followed Hyperlink" xfId="581" builtinId="9" hidden="1"/>
    <cellStyle name="Followed Hyperlink" xfId="583" builtinId="9" hidden="1"/>
    <cellStyle name="Followed Hyperlink" xfId="585" builtinId="9" hidden="1"/>
    <cellStyle name="Followed Hyperlink" xfId="587" builtinId="9" hidden="1"/>
    <cellStyle name="Followed Hyperlink" xfId="589" builtinId="9" hidden="1"/>
    <cellStyle name="Followed Hyperlink" xfId="591" builtinId="9" hidden="1"/>
    <cellStyle name="Followed Hyperlink" xfId="593" builtinId="9" hidden="1"/>
    <cellStyle name="Followed Hyperlink" xfId="595" builtinId="9" hidden="1"/>
    <cellStyle name="Followed Hyperlink" xfId="597" builtinId="9" hidden="1"/>
    <cellStyle name="Followed Hyperlink" xfId="599" builtinId="9" hidden="1"/>
    <cellStyle name="Followed Hyperlink" xfId="601" builtinId="9" hidden="1"/>
    <cellStyle name="Followed Hyperlink" xfId="603" builtinId="9" hidden="1"/>
    <cellStyle name="Followed Hyperlink" xfId="605" builtinId="9" hidden="1"/>
    <cellStyle name="Followed Hyperlink" xfId="607" builtinId="9" hidden="1"/>
    <cellStyle name="Followed Hyperlink" xfId="609" builtinId="9" hidden="1"/>
    <cellStyle name="Followed Hyperlink" xfId="611" builtinId="9" hidden="1"/>
    <cellStyle name="Followed Hyperlink" xfId="613" builtinId="9" hidden="1"/>
    <cellStyle name="Followed Hyperlink" xfId="615" builtinId="9" hidden="1"/>
    <cellStyle name="Followed Hyperlink" xfId="617" builtinId="9" hidden="1"/>
    <cellStyle name="Followed Hyperlink" xfId="619" builtinId="9" hidden="1"/>
    <cellStyle name="Followed Hyperlink" xfId="621" builtinId="9" hidden="1"/>
    <cellStyle name="Followed Hyperlink" xfId="623" builtinId="9" hidden="1"/>
    <cellStyle name="Followed Hyperlink" xfId="625" builtinId="9" hidden="1"/>
    <cellStyle name="Followed Hyperlink" xfId="627" builtinId="9" hidden="1"/>
    <cellStyle name="Followed Hyperlink" xfId="629" builtinId="9" hidden="1"/>
    <cellStyle name="Followed Hyperlink" xfId="631" builtinId="9" hidden="1"/>
    <cellStyle name="Followed Hyperlink" xfId="633" builtinId="9" hidden="1"/>
    <cellStyle name="Followed Hyperlink" xfId="635" builtinId="9" hidden="1"/>
    <cellStyle name="Followed Hyperlink" xfId="637" builtinId="9" hidden="1"/>
    <cellStyle name="Followed Hyperlink" xfId="639" builtinId="9" hidden="1"/>
    <cellStyle name="Followed Hyperlink" xfId="641" builtinId="9" hidden="1"/>
    <cellStyle name="Followed Hyperlink" xfId="643" builtinId="9" hidden="1"/>
    <cellStyle name="Followed Hyperlink" xfId="645" builtinId="9" hidden="1"/>
    <cellStyle name="Followed Hyperlink" xfId="647" builtinId="9" hidden="1"/>
    <cellStyle name="Followed Hyperlink" xfId="649" builtinId="9" hidden="1"/>
    <cellStyle name="Followed Hyperlink" xfId="651" builtinId="9" hidden="1"/>
    <cellStyle name="Followed Hyperlink" xfId="653" builtinId="9" hidden="1"/>
    <cellStyle name="Followed Hyperlink" xfId="655" builtinId="9" hidden="1"/>
    <cellStyle name="Followed Hyperlink" xfId="657" builtinId="9" hidden="1"/>
    <cellStyle name="Followed Hyperlink" xfId="659" builtinId="9" hidden="1"/>
    <cellStyle name="Followed Hyperlink" xfId="661" builtinId="9" hidden="1"/>
    <cellStyle name="Followed Hyperlink" xfId="663" builtinId="9" hidden="1"/>
    <cellStyle name="Followed Hyperlink" xfId="665" builtinId="9" hidden="1"/>
    <cellStyle name="Followed Hyperlink" xfId="667" builtinId="9" hidden="1"/>
    <cellStyle name="Followed Hyperlink" xfId="669" builtinId="9" hidden="1"/>
    <cellStyle name="Followed Hyperlink" xfId="671" builtinId="9" hidden="1"/>
    <cellStyle name="Followed Hyperlink" xfId="673" builtinId="9" hidden="1"/>
    <cellStyle name="Followed Hyperlink" xfId="675" builtinId="9" hidden="1"/>
    <cellStyle name="Followed Hyperlink" xfId="677" builtinId="9" hidden="1"/>
    <cellStyle name="Followed Hyperlink" xfId="679" builtinId="9" hidden="1"/>
    <cellStyle name="Followed Hyperlink" xfId="681" builtinId="9" hidden="1"/>
    <cellStyle name="Followed Hyperlink" xfId="683" builtinId="9" hidden="1"/>
    <cellStyle name="Followed Hyperlink" xfId="685" builtinId="9" hidden="1"/>
    <cellStyle name="Followed Hyperlink" xfId="687" builtinId="9" hidden="1"/>
    <cellStyle name="Followed Hyperlink" xfId="689" builtinId="9" hidden="1"/>
    <cellStyle name="Followed Hyperlink" xfId="691" builtinId="9" hidden="1"/>
    <cellStyle name="Followed Hyperlink" xfId="693" builtinId="9" hidden="1"/>
    <cellStyle name="Followed Hyperlink" xfId="695" builtinId="9" hidden="1"/>
    <cellStyle name="Followed Hyperlink" xfId="697" builtinId="9" hidden="1"/>
    <cellStyle name="Followed Hyperlink" xfId="699" builtinId="9" hidden="1"/>
    <cellStyle name="Followed Hyperlink" xfId="701" builtinId="9" hidden="1"/>
    <cellStyle name="Followed Hyperlink" xfId="703" builtinId="9" hidden="1"/>
    <cellStyle name="Followed Hyperlink" xfId="705" builtinId="9" hidden="1"/>
    <cellStyle name="Followed Hyperlink" xfId="707" builtinId="9" hidden="1"/>
    <cellStyle name="Followed Hyperlink" xfId="709" builtinId="9" hidden="1"/>
    <cellStyle name="Followed Hyperlink" xfId="711" builtinId="9" hidden="1"/>
    <cellStyle name="Followed Hyperlink" xfId="713" builtinId="9" hidden="1"/>
    <cellStyle name="Followed Hyperlink" xfId="715" builtinId="9" hidden="1"/>
    <cellStyle name="Followed Hyperlink" xfId="717" builtinId="9" hidden="1"/>
    <cellStyle name="Followed Hyperlink" xfId="719" builtinId="9" hidden="1"/>
    <cellStyle name="Followed Hyperlink" xfId="721" builtinId="9" hidden="1"/>
    <cellStyle name="Followed Hyperlink" xfId="723" builtinId="9" hidden="1"/>
    <cellStyle name="Followed Hyperlink" xfId="725" builtinId="9" hidden="1"/>
    <cellStyle name="Followed Hyperlink" xfId="727" builtinId="9" hidden="1"/>
    <cellStyle name="Followed Hyperlink" xfId="729" builtinId="9" hidden="1"/>
    <cellStyle name="Followed Hyperlink" xfId="731" builtinId="9" hidden="1"/>
    <cellStyle name="Followed Hyperlink" xfId="733" builtinId="9" hidden="1"/>
    <cellStyle name="Followed Hyperlink" xfId="735" builtinId="9" hidden="1"/>
    <cellStyle name="Followed Hyperlink" xfId="737" builtinId="9" hidden="1"/>
    <cellStyle name="Followed Hyperlink" xfId="739" builtinId="9" hidden="1"/>
    <cellStyle name="Followed Hyperlink" xfId="741" builtinId="9" hidden="1"/>
    <cellStyle name="Followed Hyperlink" xfId="743" builtinId="9" hidden="1"/>
    <cellStyle name="Followed Hyperlink" xfId="745" builtinId="9" hidden="1"/>
    <cellStyle name="Followed Hyperlink" xfId="747" builtinId="9" hidden="1"/>
    <cellStyle name="Followed Hyperlink" xfId="749" builtinId="9" hidden="1"/>
    <cellStyle name="Followed Hyperlink" xfId="751" builtinId="9" hidden="1"/>
    <cellStyle name="Followed Hyperlink" xfId="753" builtinId="9" hidden="1"/>
    <cellStyle name="Followed Hyperlink" xfId="755" builtinId="9" hidden="1"/>
    <cellStyle name="Followed Hyperlink" xfId="757" builtinId="9" hidden="1"/>
    <cellStyle name="Followed Hyperlink" xfId="759" builtinId="9" hidden="1"/>
    <cellStyle name="Followed Hyperlink" xfId="761" builtinId="9" hidden="1"/>
    <cellStyle name="Followed Hyperlink" xfId="763" builtinId="9" hidden="1"/>
    <cellStyle name="Followed Hyperlink" xfId="765" builtinId="9" hidden="1"/>
    <cellStyle name="Followed Hyperlink" xfId="767" builtinId="9" hidden="1"/>
    <cellStyle name="Followed Hyperlink" xfId="769" builtinId="9" hidden="1"/>
    <cellStyle name="Followed Hyperlink" xfId="771" builtinId="9" hidden="1"/>
    <cellStyle name="Followed Hyperlink" xfId="773" builtinId="9" hidden="1"/>
    <cellStyle name="Followed Hyperlink" xfId="775" builtinId="9" hidden="1"/>
    <cellStyle name="Followed Hyperlink" xfId="777" builtinId="9" hidden="1"/>
    <cellStyle name="Followed Hyperlink" xfId="779" builtinId="9" hidden="1"/>
    <cellStyle name="Followed Hyperlink" xfId="781" builtinId="9" hidden="1"/>
    <cellStyle name="Followed Hyperlink" xfId="783" builtinId="9" hidden="1"/>
    <cellStyle name="Followed Hyperlink" xfId="785" builtinId="9" hidden="1"/>
    <cellStyle name="Followed Hyperlink" xfId="787" builtinId="9" hidden="1"/>
    <cellStyle name="Followed Hyperlink" xfId="789" builtinId="9" hidden="1"/>
    <cellStyle name="Followed Hyperlink" xfId="791" builtinId="9" hidden="1"/>
    <cellStyle name="Followed Hyperlink" xfId="793" builtinId="9" hidden="1"/>
    <cellStyle name="Followed Hyperlink" xfId="795" builtinId="9" hidden="1"/>
    <cellStyle name="Followed Hyperlink" xfId="797" builtinId="9" hidden="1"/>
    <cellStyle name="Followed Hyperlink" xfId="799" builtinId="9" hidden="1"/>
    <cellStyle name="Followed Hyperlink" xfId="801" builtinId="9" hidden="1"/>
    <cellStyle name="Followed Hyperlink" xfId="803" builtinId="9" hidden="1"/>
    <cellStyle name="Followed Hyperlink" xfId="805" builtinId="9" hidden="1"/>
    <cellStyle name="Followed Hyperlink" xfId="807" builtinId="9" hidden="1"/>
    <cellStyle name="Followed Hyperlink" xfId="809" builtinId="9" hidden="1"/>
    <cellStyle name="Followed Hyperlink" xfId="811" builtinId="9" hidden="1"/>
    <cellStyle name="Followed Hyperlink" xfId="813" builtinId="9" hidden="1"/>
    <cellStyle name="Followed Hyperlink" xfId="815" builtinId="9" hidden="1"/>
    <cellStyle name="Followed Hyperlink" xfId="817" builtinId="9" hidden="1"/>
    <cellStyle name="Followed Hyperlink" xfId="819" builtinId="9" hidden="1"/>
    <cellStyle name="Followed Hyperlink" xfId="821" builtinId="9" hidden="1"/>
    <cellStyle name="Followed Hyperlink" xfId="823" builtinId="9" hidden="1"/>
    <cellStyle name="Followed Hyperlink" xfId="825" builtinId="9" hidden="1"/>
    <cellStyle name="Followed Hyperlink" xfId="827" builtinId="9" hidden="1"/>
    <cellStyle name="Followed Hyperlink" xfId="829" builtinId="9" hidden="1"/>
    <cellStyle name="Followed Hyperlink" xfId="831" builtinId="9" hidden="1"/>
    <cellStyle name="Followed Hyperlink" xfId="833" builtinId="9" hidden="1"/>
    <cellStyle name="Followed Hyperlink" xfId="835" builtinId="9" hidden="1"/>
    <cellStyle name="Followed Hyperlink" xfId="837" builtinId="9" hidden="1"/>
    <cellStyle name="Followed Hyperlink" xfId="839" builtinId="9" hidden="1"/>
    <cellStyle name="Followed Hyperlink" xfId="841" builtinId="9" hidden="1"/>
    <cellStyle name="Followed Hyperlink" xfId="843" builtinId="9" hidden="1"/>
    <cellStyle name="Followed Hyperlink" xfId="845" builtinId="9" hidden="1"/>
    <cellStyle name="Followed Hyperlink" xfId="847" builtinId="9" hidden="1"/>
    <cellStyle name="Followed Hyperlink" xfId="849" builtinId="9" hidden="1"/>
    <cellStyle name="Followed Hyperlink" xfId="851" builtinId="9" hidden="1"/>
    <cellStyle name="Followed Hyperlink" xfId="853" builtinId="9" hidden="1"/>
    <cellStyle name="Followed Hyperlink" xfId="855" builtinId="9" hidden="1"/>
    <cellStyle name="Followed Hyperlink" xfId="857" builtinId="9" hidden="1"/>
    <cellStyle name="Followed Hyperlink" xfId="859" builtinId="9" hidden="1"/>
    <cellStyle name="Followed Hyperlink" xfId="861" builtinId="9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40" builtinId="8" hidden="1"/>
    <cellStyle name="Hyperlink" xfId="242" builtinId="8" hidden="1"/>
    <cellStyle name="Hyperlink" xfId="244" builtinId="8" hidden="1"/>
    <cellStyle name="Hyperlink" xfId="246" builtinId="8" hidden="1"/>
    <cellStyle name="Hyperlink" xfId="248" builtinId="8" hidden="1"/>
    <cellStyle name="Hyperlink" xfId="250" builtinId="8" hidden="1"/>
    <cellStyle name="Hyperlink" xfId="252" builtinId="8" hidden="1"/>
    <cellStyle name="Hyperlink" xfId="254" builtinId="8" hidden="1"/>
    <cellStyle name="Hyperlink" xfId="256" builtinId="8" hidden="1"/>
    <cellStyle name="Hyperlink" xfId="258" builtinId="8" hidden="1"/>
    <cellStyle name="Hyperlink" xfId="260" builtinId="8" hidden="1"/>
    <cellStyle name="Hyperlink" xfId="262" builtinId="8" hidden="1"/>
    <cellStyle name="Hyperlink" xfId="264" builtinId="8" hidden="1"/>
    <cellStyle name="Hyperlink" xfId="266" builtinId="8" hidden="1"/>
    <cellStyle name="Hyperlink" xfId="268" builtinId="8" hidden="1"/>
    <cellStyle name="Hyperlink" xfId="270" builtinId="8" hidden="1"/>
    <cellStyle name="Hyperlink" xfId="272" builtinId="8" hidden="1"/>
    <cellStyle name="Hyperlink" xfId="274" builtinId="8" hidden="1"/>
    <cellStyle name="Hyperlink" xfId="276" builtinId="8" hidden="1"/>
    <cellStyle name="Hyperlink" xfId="278" builtinId="8" hidden="1"/>
    <cellStyle name="Hyperlink" xfId="280" builtinId="8" hidden="1"/>
    <cellStyle name="Hyperlink" xfId="282" builtinId="8" hidden="1"/>
    <cellStyle name="Hyperlink" xfId="284" builtinId="8" hidden="1"/>
    <cellStyle name="Hyperlink" xfId="286" builtinId="8" hidden="1"/>
    <cellStyle name="Hyperlink" xfId="288" builtinId="8" hidden="1"/>
    <cellStyle name="Hyperlink" xfId="290" builtinId="8" hidden="1"/>
    <cellStyle name="Hyperlink" xfId="292" builtinId="8" hidden="1"/>
    <cellStyle name="Hyperlink" xfId="294" builtinId="8" hidden="1"/>
    <cellStyle name="Hyperlink" xfId="296" builtinId="8" hidden="1"/>
    <cellStyle name="Hyperlink" xfId="298" builtinId="8" hidden="1"/>
    <cellStyle name="Hyperlink" xfId="300" builtinId="8" hidden="1"/>
    <cellStyle name="Hyperlink" xfId="302" builtinId="8" hidden="1"/>
    <cellStyle name="Hyperlink" xfId="304" builtinId="8" hidden="1"/>
    <cellStyle name="Hyperlink" xfId="306" builtinId="8" hidden="1"/>
    <cellStyle name="Hyperlink" xfId="308" builtinId="8" hidden="1"/>
    <cellStyle name="Hyperlink" xfId="310" builtinId="8" hidden="1"/>
    <cellStyle name="Hyperlink" xfId="312" builtinId="8" hidden="1"/>
    <cellStyle name="Hyperlink" xfId="314" builtinId="8" hidden="1"/>
    <cellStyle name="Hyperlink" xfId="316" builtinId="8" hidden="1"/>
    <cellStyle name="Hyperlink" xfId="318" builtinId="8" hidden="1"/>
    <cellStyle name="Hyperlink" xfId="320" builtinId="8" hidden="1"/>
    <cellStyle name="Hyperlink" xfId="322" builtinId="8" hidden="1"/>
    <cellStyle name="Hyperlink" xfId="324" builtinId="8" hidden="1"/>
    <cellStyle name="Hyperlink" xfId="326" builtinId="8" hidden="1"/>
    <cellStyle name="Hyperlink" xfId="328" builtinId="8" hidden="1"/>
    <cellStyle name="Hyperlink" xfId="330" builtinId="8" hidden="1"/>
    <cellStyle name="Hyperlink" xfId="332" builtinId="8" hidden="1"/>
    <cellStyle name="Hyperlink" xfId="334" builtinId="8" hidden="1"/>
    <cellStyle name="Hyperlink" xfId="336" builtinId="8" hidden="1"/>
    <cellStyle name="Hyperlink" xfId="338" builtinId="8" hidden="1"/>
    <cellStyle name="Hyperlink" xfId="340" builtinId="8" hidden="1"/>
    <cellStyle name="Hyperlink" xfId="342" builtinId="8" hidden="1"/>
    <cellStyle name="Hyperlink" xfId="344" builtinId="8" hidden="1"/>
    <cellStyle name="Hyperlink" xfId="346" builtinId="8" hidden="1"/>
    <cellStyle name="Hyperlink" xfId="348" builtinId="8" hidden="1"/>
    <cellStyle name="Hyperlink" xfId="350" builtinId="8" hidden="1"/>
    <cellStyle name="Hyperlink" xfId="352" builtinId="8" hidden="1"/>
    <cellStyle name="Hyperlink" xfId="354" builtinId="8" hidden="1"/>
    <cellStyle name="Hyperlink" xfId="356" builtinId="8" hidden="1"/>
    <cellStyle name="Hyperlink" xfId="358" builtinId="8" hidden="1"/>
    <cellStyle name="Hyperlink" xfId="360" builtinId="8" hidden="1"/>
    <cellStyle name="Hyperlink" xfId="362" builtinId="8" hidden="1"/>
    <cellStyle name="Hyperlink" xfId="364" builtinId="8" hidden="1"/>
    <cellStyle name="Hyperlink" xfId="366" builtinId="8" hidden="1"/>
    <cellStyle name="Hyperlink" xfId="368" builtinId="8" hidden="1"/>
    <cellStyle name="Hyperlink" xfId="370" builtinId="8" hidden="1"/>
    <cellStyle name="Hyperlink" xfId="372" builtinId="8" hidden="1"/>
    <cellStyle name="Hyperlink" xfId="374" builtinId="8" hidden="1"/>
    <cellStyle name="Hyperlink" xfId="376" builtinId="8" hidden="1"/>
    <cellStyle name="Hyperlink" xfId="378" builtinId="8" hidden="1"/>
    <cellStyle name="Hyperlink" xfId="380" builtinId="8" hidden="1"/>
    <cellStyle name="Hyperlink" xfId="382" builtinId="8" hidden="1"/>
    <cellStyle name="Hyperlink" xfId="384" builtinId="8" hidden="1"/>
    <cellStyle name="Hyperlink" xfId="386" builtinId="8" hidden="1"/>
    <cellStyle name="Hyperlink" xfId="388" builtinId="8" hidden="1"/>
    <cellStyle name="Hyperlink" xfId="390" builtinId="8" hidden="1"/>
    <cellStyle name="Hyperlink" xfId="392" builtinId="8" hidden="1"/>
    <cellStyle name="Hyperlink" xfId="394" builtinId="8" hidden="1"/>
    <cellStyle name="Hyperlink" xfId="396" builtinId="8" hidden="1"/>
    <cellStyle name="Hyperlink" xfId="398" builtinId="8" hidden="1"/>
    <cellStyle name="Hyperlink" xfId="400" builtinId="8" hidden="1"/>
    <cellStyle name="Hyperlink" xfId="402" builtinId="8" hidden="1"/>
    <cellStyle name="Hyperlink" xfId="404" builtinId="8" hidden="1"/>
    <cellStyle name="Hyperlink" xfId="406" builtinId="8" hidden="1"/>
    <cellStyle name="Hyperlink" xfId="408" builtinId="8" hidden="1"/>
    <cellStyle name="Hyperlink" xfId="410" builtinId="8" hidden="1"/>
    <cellStyle name="Hyperlink" xfId="412" builtinId="8" hidden="1"/>
    <cellStyle name="Hyperlink" xfId="414" builtinId="8" hidden="1"/>
    <cellStyle name="Hyperlink" xfId="416" builtinId="8" hidden="1"/>
    <cellStyle name="Hyperlink" xfId="418" builtinId="8" hidden="1"/>
    <cellStyle name="Hyperlink" xfId="420" builtinId="8" hidden="1"/>
    <cellStyle name="Hyperlink" xfId="422" builtinId="8" hidden="1"/>
    <cellStyle name="Hyperlink" xfId="424" builtinId="8" hidden="1"/>
    <cellStyle name="Hyperlink" xfId="426" builtinId="8" hidden="1"/>
    <cellStyle name="Hyperlink" xfId="428" builtinId="8" hidden="1"/>
    <cellStyle name="Hyperlink" xfId="430" builtinId="8" hidden="1"/>
    <cellStyle name="Hyperlink" xfId="432" builtinId="8" hidden="1"/>
    <cellStyle name="Hyperlink" xfId="434" builtinId="8" hidden="1"/>
    <cellStyle name="Hyperlink" xfId="436" builtinId="8" hidden="1"/>
    <cellStyle name="Hyperlink" xfId="438" builtinId="8" hidden="1"/>
    <cellStyle name="Hyperlink" xfId="440" builtinId="8" hidden="1"/>
    <cellStyle name="Hyperlink" xfId="442" builtinId="8" hidden="1"/>
    <cellStyle name="Hyperlink" xfId="444" builtinId="8" hidden="1"/>
    <cellStyle name="Hyperlink" xfId="446" builtinId="8" hidden="1"/>
    <cellStyle name="Hyperlink" xfId="448" builtinId="8" hidden="1"/>
    <cellStyle name="Hyperlink" xfId="450" builtinId="8" hidden="1"/>
    <cellStyle name="Hyperlink" xfId="452" builtinId="8" hidden="1"/>
    <cellStyle name="Hyperlink" xfId="454" builtinId="8" hidden="1"/>
    <cellStyle name="Hyperlink" xfId="456" builtinId="8" hidden="1"/>
    <cellStyle name="Hyperlink" xfId="458" builtinId="8" hidden="1"/>
    <cellStyle name="Hyperlink" xfId="460" builtinId="8" hidden="1"/>
    <cellStyle name="Hyperlink" xfId="462" builtinId="8" hidden="1"/>
    <cellStyle name="Hyperlink" xfId="464" builtinId="8" hidden="1"/>
    <cellStyle name="Hyperlink" xfId="466" builtinId="8" hidden="1"/>
    <cellStyle name="Hyperlink" xfId="468" builtinId="8" hidden="1"/>
    <cellStyle name="Hyperlink" xfId="470" builtinId="8" hidden="1"/>
    <cellStyle name="Hyperlink" xfId="472" builtinId="8" hidden="1"/>
    <cellStyle name="Hyperlink" xfId="474" builtinId="8" hidden="1"/>
    <cellStyle name="Hyperlink" xfId="476" builtinId="8" hidden="1"/>
    <cellStyle name="Hyperlink" xfId="478" builtinId="8" hidden="1"/>
    <cellStyle name="Hyperlink" xfId="480" builtinId="8" hidden="1"/>
    <cellStyle name="Hyperlink" xfId="482" builtinId="8" hidden="1"/>
    <cellStyle name="Hyperlink" xfId="484" builtinId="8" hidden="1"/>
    <cellStyle name="Hyperlink" xfId="486" builtinId="8" hidden="1"/>
    <cellStyle name="Hyperlink" xfId="488" builtinId="8" hidden="1"/>
    <cellStyle name="Hyperlink" xfId="490" builtinId="8" hidden="1"/>
    <cellStyle name="Hyperlink" xfId="492" builtinId="8" hidden="1"/>
    <cellStyle name="Hyperlink" xfId="494" builtinId="8" hidden="1"/>
    <cellStyle name="Hyperlink" xfId="496" builtinId="8" hidden="1"/>
    <cellStyle name="Hyperlink" xfId="498" builtinId="8" hidden="1"/>
    <cellStyle name="Hyperlink" xfId="500" builtinId="8" hidden="1"/>
    <cellStyle name="Hyperlink" xfId="502" builtinId="8" hidden="1"/>
    <cellStyle name="Hyperlink" xfId="504" builtinId="8" hidden="1"/>
    <cellStyle name="Hyperlink" xfId="506" builtinId="8" hidden="1"/>
    <cellStyle name="Hyperlink" xfId="508" builtinId="8" hidden="1"/>
    <cellStyle name="Hyperlink" xfId="510" builtinId="8" hidden="1"/>
    <cellStyle name="Hyperlink" xfId="512" builtinId="8" hidden="1"/>
    <cellStyle name="Hyperlink" xfId="514" builtinId="8" hidden="1"/>
    <cellStyle name="Hyperlink" xfId="516" builtinId="8" hidden="1"/>
    <cellStyle name="Hyperlink" xfId="518" builtinId="8" hidden="1"/>
    <cellStyle name="Hyperlink" xfId="520" builtinId="8" hidden="1"/>
    <cellStyle name="Hyperlink" xfId="522" builtinId="8" hidden="1"/>
    <cellStyle name="Hyperlink" xfId="524" builtinId="8" hidden="1"/>
    <cellStyle name="Hyperlink" xfId="526" builtinId="8" hidden="1"/>
    <cellStyle name="Hyperlink" xfId="528" builtinId="8" hidden="1"/>
    <cellStyle name="Hyperlink" xfId="530" builtinId="8" hidden="1"/>
    <cellStyle name="Hyperlink" xfId="532" builtinId="8" hidden="1"/>
    <cellStyle name="Hyperlink" xfId="534" builtinId="8" hidden="1"/>
    <cellStyle name="Hyperlink" xfId="536" builtinId="8" hidden="1"/>
    <cellStyle name="Hyperlink" xfId="538" builtinId="8" hidden="1"/>
    <cellStyle name="Hyperlink" xfId="540" builtinId="8" hidden="1"/>
    <cellStyle name="Hyperlink" xfId="542" builtinId="8" hidden="1"/>
    <cellStyle name="Hyperlink" xfId="544" builtinId="8" hidden="1"/>
    <cellStyle name="Hyperlink" xfId="546" builtinId="8" hidden="1"/>
    <cellStyle name="Hyperlink" xfId="548" builtinId="8" hidden="1"/>
    <cellStyle name="Hyperlink" xfId="550" builtinId="8" hidden="1"/>
    <cellStyle name="Hyperlink" xfId="552" builtinId="8" hidden="1"/>
    <cellStyle name="Hyperlink" xfId="554" builtinId="8" hidden="1"/>
    <cellStyle name="Hyperlink" xfId="556" builtinId="8" hidden="1"/>
    <cellStyle name="Hyperlink" xfId="558" builtinId="8" hidden="1"/>
    <cellStyle name="Hyperlink" xfId="560" builtinId="8" hidden="1"/>
    <cellStyle name="Hyperlink" xfId="562" builtinId="8" hidden="1"/>
    <cellStyle name="Hyperlink" xfId="564" builtinId="8" hidden="1"/>
    <cellStyle name="Hyperlink" xfId="566" builtinId="8" hidden="1"/>
    <cellStyle name="Hyperlink" xfId="568" builtinId="8" hidden="1"/>
    <cellStyle name="Hyperlink" xfId="570" builtinId="8" hidden="1"/>
    <cellStyle name="Hyperlink" xfId="572" builtinId="8" hidden="1"/>
    <cellStyle name="Hyperlink" xfId="574" builtinId="8" hidden="1"/>
    <cellStyle name="Hyperlink" xfId="576" builtinId="8" hidden="1"/>
    <cellStyle name="Hyperlink" xfId="578" builtinId="8" hidden="1"/>
    <cellStyle name="Hyperlink" xfId="580" builtinId="8" hidden="1"/>
    <cellStyle name="Hyperlink" xfId="582" builtinId="8" hidden="1"/>
    <cellStyle name="Hyperlink" xfId="584" builtinId="8" hidden="1"/>
    <cellStyle name="Hyperlink" xfId="586" builtinId="8" hidden="1"/>
    <cellStyle name="Hyperlink" xfId="588" builtinId="8" hidden="1"/>
    <cellStyle name="Hyperlink" xfId="590" builtinId="8" hidden="1"/>
    <cellStyle name="Hyperlink" xfId="592" builtinId="8" hidden="1"/>
    <cellStyle name="Hyperlink" xfId="594" builtinId="8" hidden="1"/>
    <cellStyle name="Hyperlink" xfId="596" builtinId="8" hidden="1"/>
    <cellStyle name="Hyperlink" xfId="598" builtinId="8" hidden="1"/>
    <cellStyle name="Hyperlink" xfId="600" builtinId="8" hidden="1"/>
    <cellStyle name="Hyperlink" xfId="602" builtinId="8" hidden="1"/>
    <cellStyle name="Hyperlink" xfId="604" builtinId="8" hidden="1"/>
    <cellStyle name="Hyperlink" xfId="606" builtinId="8" hidden="1"/>
    <cellStyle name="Hyperlink" xfId="608" builtinId="8" hidden="1"/>
    <cellStyle name="Hyperlink" xfId="610" builtinId="8" hidden="1"/>
    <cellStyle name="Hyperlink" xfId="612" builtinId="8" hidden="1"/>
    <cellStyle name="Hyperlink" xfId="614" builtinId="8" hidden="1"/>
    <cellStyle name="Hyperlink" xfId="616" builtinId="8" hidden="1"/>
    <cellStyle name="Hyperlink" xfId="618" builtinId="8" hidden="1"/>
    <cellStyle name="Hyperlink" xfId="620" builtinId="8" hidden="1"/>
    <cellStyle name="Hyperlink" xfId="622" builtinId="8" hidden="1"/>
    <cellStyle name="Hyperlink" xfId="624" builtinId="8" hidden="1"/>
    <cellStyle name="Hyperlink" xfId="626" builtinId="8" hidden="1"/>
    <cellStyle name="Hyperlink" xfId="628" builtinId="8" hidden="1"/>
    <cellStyle name="Hyperlink" xfId="630" builtinId="8" hidden="1"/>
    <cellStyle name="Hyperlink" xfId="632" builtinId="8" hidden="1"/>
    <cellStyle name="Hyperlink" xfId="634" builtinId="8" hidden="1"/>
    <cellStyle name="Hyperlink" xfId="636" builtinId="8" hidden="1"/>
    <cellStyle name="Hyperlink" xfId="638" builtinId="8" hidden="1"/>
    <cellStyle name="Hyperlink" xfId="640" builtinId="8" hidden="1"/>
    <cellStyle name="Hyperlink" xfId="642" builtinId="8" hidden="1"/>
    <cellStyle name="Hyperlink" xfId="644" builtinId="8" hidden="1"/>
    <cellStyle name="Hyperlink" xfId="646" builtinId="8" hidden="1"/>
    <cellStyle name="Hyperlink" xfId="648" builtinId="8" hidden="1"/>
    <cellStyle name="Hyperlink" xfId="650" builtinId="8" hidden="1"/>
    <cellStyle name="Hyperlink" xfId="652" builtinId="8" hidden="1"/>
    <cellStyle name="Hyperlink" xfId="654" builtinId="8" hidden="1"/>
    <cellStyle name="Hyperlink" xfId="656" builtinId="8" hidden="1"/>
    <cellStyle name="Hyperlink" xfId="658" builtinId="8" hidden="1"/>
    <cellStyle name="Hyperlink" xfId="660" builtinId="8" hidden="1"/>
    <cellStyle name="Hyperlink" xfId="662" builtinId="8" hidden="1"/>
    <cellStyle name="Hyperlink" xfId="664" builtinId="8" hidden="1"/>
    <cellStyle name="Hyperlink" xfId="666" builtinId="8" hidden="1"/>
    <cellStyle name="Hyperlink" xfId="668" builtinId="8" hidden="1"/>
    <cellStyle name="Hyperlink" xfId="670" builtinId="8" hidden="1"/>
    <cellStyle name="Hyperlink" xfId="672" builtinId="8" hidden="1"/>
    <cellStyle name="Hyperlink" xfId="674" builtinId="8" hidden="1"/>
    <cellStyle name="Hyperlink" xfId="676" builtinId="8" hidden="1"/>
    <cellStyle name="Hyperlink" xfId="678" builtinId="8" hidden="1"/>
    <cellStyle name="Hyperlink" xfId="680" builtinId="8" hidden="1"/>
    <cellStyle name="Hyperlink" xfId="682" builtinId="8" hidden="1"/>
    <cellStyle name="Hyperlink" xfId="684" builtinId="8" hidden="1"/>
    <cellStyle name="Hyperlink" xfId="686" builtinId="8" hidden="1"/>
    <cellStyle name="Hyperlink" xfId="688" builtinId="8" hidden="1"/>
    <cellStyle name="Hyperlink" xfId="690" builtinId="8" hidden="1"/>
    <cellStyle name="Hyperlink" xfId="692" builtinId="8" hidden="1"/>
    <cellStyle name="Hyperlink" xfId="694" builtinId="8" hidden="1"/>
    <cellStyle name="Hyperlink" xfId="696" builtinId="8" hidden="1"/>
    <cellStyle name="Hyperlink" xfId="698" builtinId="8" hidden="1"/>
    <cellStyle name="Hyperlink" xfId="700" builtinId="8" hidden="1"/>
    <cellStyle name="Hyperlink" xfId="702" builtinId="8" hidden="1"/>
    <cellStyle name="Hyperlink" xfId="704" builtinId="8" hidden="1"/>
    <cellStyle name="Hyperlink" xfId="706" builtinId="8" hidden="1"/>
    <cellStyle name="Hyperlink" xfId="708" builtinId="8" hidden="1"/>
    <cellStyle name="Hyperlink" xfId="710" builtinId="8" hidden="1"/>
    <cellStyle name="Hyperlink" xfId="712" builtinId="8" hidden="1"/>
    <cellStyle name="Hyperlink" xfId="714" builtinId="8" hidden="1"/>
    <cellStyle name="Hyperlink" xfId="716" builtinId="8" hidden="1"/>
    <cellStyle name="Hyperlink" xfId="718" builtinId="8" hidden="1"/>
    <cellStyle name="Hyperlink" xfId="720" builtinId="8" hidden="1"/>
    <cellStyle name="Hyperlink" xfId="722" builtinId="8" hidden="1"/>
    <cellStyle name="Hyperlink" xfId="724" builtinId="8" hidden="1"/>
    <cellStyle name="Hyperlink" xfId="726" builtinId="8" hidden="1"/>
    <cellStyle name="Hyperlink" xfId="728" builtinId="8" hidden="1"/>
    <cellStyle name="Hyperlink" xfId="730" builtinId="8" hidden="1"/>
    <cellStyle name="Hyperlink" xfId="732" builtinId="8" hidden="1"/>
    <cellStyle name="Hyperlink" xfId="734" builtinId="8" hidden="1"/>
    <cellStyle name="Hyperlink" xfId="736" builtinId="8" hidden="1"/>
    <cellStyle name="Hyperlink" xfId="738" builtinId="8" hidden="1"/>
    <cellStyle name="Hyperlink" xfId="740" builtinId="8" hidden="1"/>
    <cellStyle name="Hyperlink" xfId="742" builtinId="8" hidden="1"/>
    <cellStyle name="Hyperlink" xfId="744" builtinId="8" hidden="1"/>
    <cellStyle name="Hyperlink" xfId="746" builtinId="8" hidden="1"/>
    <cellStyle name="Hyperlink" xfId="748" builtinId="8" hidden="1"/>
    <cellStyle name="Hyperlink" xfId="750" builtinId="8" hidden="1"/>
    <cellStyle name="Hyperlink" xfId="752" builtinId="8" hidden="1"/>
    <cellStyle name="Hyperlink" xfId="754" builtinId="8" hidden="1"/>
    <cellStyle name="Hyperlink" xfId="756" builtinId="8" hidden="1"/>
    <cellStyle name="Hyperlink" xfId="758" builtinId="8" hidden="1"/>
    <cellStyle name="Hyperlink" xfId="760" builtinId="8" hidden="1"/>
    <cellStyle name="Hyperlink" xfId="762" builtinId="8" hidden="1"/>
    <cellStyle name="Hyperlink" xfId="764" builtinId="8" hidden="1"/>
    <cellStyle name="Hyperlink" xfId="766" builtinId="8" hidden="1"/>
    <cellStyle name="Hyperlink" xfId="768" builtinId="8" hidden="1"/>
    <cellStyle name="Hyperlink" xfId="770" builtinId="8" hidden="1"/>
    <cellStyle name="Hyperlink" xfId="772" builtinId="8" hidden="1"/>
    <cellStyle name="Hyperlink" xfId="774" builtinId="8" hidden="1"/>
    <cellStyle name="Hyperlink" xfId="776" builtinId="8" hidden="1"/>
    <cellStyle name="Hyperlink" xfId="778" builtinId="8" hidden="1"/>
    <cellStyle name="Hyperlink" xfId="780" builtinId="8" hidden="1"/>
    <cellStyle name="Hyperlink" xfId="782" builtinId="8" hidden="1"/>
    <cellStyle name="Hyperlink" xfId="784" builtinId="8" hidden="1"/>
    <cellStyle name="Hyperlink" xfId="786" builtinId="8" hidden="1"/>
    <cellStyle name="Hyperlink" xfId="788" builtinId="8" hidden="1"/>
    <cellStyle name="Hyperlink" xfId="790" builtinId="8" hidden="1"/>
    <cellStyle name="Hyperlink" xfId="792" builtinId="8" hidden="1"/>
    <cellStyle name="Hyperlink" xfId="794" builtinId="8" hidden="1"/>
    <cellStyle name="Hyperlink" xfId="796" builtinId="8" hidden="1"/>
    <cellStyle name="Hyperlink" xfId="798" builtinId="8" hidden="1"/>
    <cellStyle name="Hyperlink" xfId="800" builtinId="8" hidden="1"/>
    <cellStyle name="Hyperlink" xfId="802" builtinId="8" hidden="1"/>
    <cellStyle name="Hyperlink" xfId="804" builtinId="8" hidden="1"/>
    <cellStyle name="Hyperlink" xfId="806" builtinId="8" hidden="1"/>
    <cellStyle name="Hyperlink" xfId="808" builtinId="8" hidden="1"/>
    <cellStyle name="Hyperlink" xfId="810" builtinId="8" hidden="1"/>
    <cellStyle name="Hyperlink" xfId="812" builtinId="8" hidden="1"/>
    <cellStyle name="Hyperlink" xfId="814" builtinId="8" hidden="1"/>
    <cellStyle name="Hyperlink" xfId="816" builtinId="8" hidden="1"/>
    <cellStyle name="Hyperlink" xfId="818" builtinId="8" hidden="1"/>
    <cellStyle name="Hyperlink" xfId="820" builtinId="8" hidden="1"/>
    <cellStyle name="Hyperlink" xfId="822" builtinId="8" hidden="1"/>
    <cellStyle name="Hyperlink" xfId="824" builtinId="8" hidden="1"/>
    <cellStyle name="Hyperlink" xfId="826" builtinId="8" hidden="1"/>
    <cellStyle name="Hyperlink" xfId="828" builtinId="8" hidden="1"/>
    <cellStyle name="Hyperlink" xfId="830" builtinId="8" hidden="1"/>
    <cellStyle name="Hyperlink" xfId="832" builtinId="8" hidden="1"/>
    <cellStyle name="Hyperlink" xfId="834" builtinId="8" hidden="1"/>
    <cellStyle name="Hyperlink" xfId="836" builtinId="8" hidden="1"/>
    <cellStyle name="Hyperlink" xfId="838" builtinId="8" hidden="1"/>
    <cellStyle name="Hyperlink" xfId="840" builtinId="8" hidden="1"/>
    <cellStyle name="Hyperlink" xfId="842" builtinId="8" hidden="1"/>
    <cellStyle name="Hyperlink" xfId="844" builtinId="8" hidden="1"/>
    <cellStyle name="Hyperlink" xfId="846" builtinId="8" hidden="1"/>
    <cellStyle name="Hyperlink" xfId="848" builtinId="8" hidden="1"/>
    <cellStyle name="Hyperlink" xfId="850" builtinId="8" hidden="1"/>
    <cellStyle name="Hyperlink" xfId="852" builtinId="8" hidden="1"/>
    <cellStyle name="Hyperlink" xfId="854" builtinId="8" hidden="1"/>
    <cellStyle name="Hyperlink" xfId="856" builtinId="8" hidden="1"/>
    <cellStyle name="Hyperlink" xfId="858" builtinId="8" hidden="1"/>
    <cellStyle name="Hyperlink" xfId="860" builtinId="8" hidden="1"/>
    <cellStyle name="Normal" xfId="0" builtinId="0"/>
    <cellStyle name="Normal 2" xfId="2"/>
    <cellStyle name="Percent" xfId="1" builtinId="5"/>
  </cellStyles>
  <dxfs count="0"/>
  <tableStyles count="0" defaultTableStyle="TableStyleMedium9" defaultPivotStyle="PivotStyleMedium4"/>
  <colors>
    <mruColors>
      <color rgb="FF737373"/>
    </mruColors>
  </colors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styles" Target="styles.xml"/><Relationship Id="rId12" Type="http://schemas.openxmlformats.org/officeDocument/2006/relationships/sharedStrings" Target="sharedStrings.xml"/><Relationship Id="rId13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view3D>
      <c:rotX val="15"/>
      <c:rotY val="2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0658318810959754"/>
          <c:y val="0.0143805309734513"/>
          <c:w val="0.823519493435279"/>
          <c:h val="0.957581179011915"/>
        </c:manualLayout>
      </c:layout>
      <c:bar3DChart>
        <c:barDir val="col"/>
        <c:grouping val="standard"/>
        <c:varyColors val="0"/>
        <c:ser>
          <c:idx val="0"/>
          <c:order val="0"/>
          <c:tx>
            <c:strRef>
              <c:f>'Cityscape graphic'!$C$3</c:f>
              <c:strCache>
                <c:ptCount val="1"/>
                <c:pt idx="0">
                  <c:v>Republican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</c:spPr>
          <c:invertIfNegative val="0"/>
          <c:cat>
            <c:numRef>
              <c:f>'Cityscape graphic'!$B$5:$B$16</c:f>
              <c:numCache>
                <c:formatCode>General</c:formatCode>
                <c:ptCount val="12"/>
                <c:pt idx="0">
                  <c:v>1968.0</c:v>
                </c:pt>
                <c:pt idx="1">
                  <c:v>1972.0</c:v>
                </c:pt>
                <c:pt idx="2">
                  <c:v>1976.0</c:v>
                </c:pt>
                <c:pt idx="3">
                  <c:v>1980.0</c:v>
                </c:pt>
                <c:pt idx="4">
                  <c:v>1984.0</c:v>
                </c:pt>
                <c:pt idx="5">
                  <c:v>1988.0</c:v>
                </c:pt>
                <c:pt idx="6">
                  <c:v>1992.0</c:v>
                </c:pt>
                <c:pt idx="7">
                  <c:v>1996.0</c:v>
                </c:pt>
                <c:pt idx="8">
                  <c:v>2000.0</c:v>
                </c:pt>
                <c:pt idx="9">
                  <c:v>2004.0</c:v>
                </c:pt>
                <c:pt idx="10">
                  <c:v>2008.0</c:v>
                </c:pt>
                <c:pt idx="11">
                  <c:v>2012.0</c:v>
                </c:pt>
              </c:numCache>
            </c:numRef>
          </c:cat>
          <c:val>
            <c:numRef>
              <c:f>'Cityscape graphic'!$C$5:$C$16</c:f>
              <c:numCache>
                <c:formatCode>#,##0</c:formatCode>
                <c:ptCount val="12"/>
                <c:pt idx="10">
                  <c:v>1.160403E6</c:v>
                </c:pt>
                <c:pt idx="11">
                  <c:v>2.095795E6</c:v>
                </c:pt>
              </c:numCache>
            </c:numRef>
          </c:val>
        </c:ser>
        <c:ser>
          <c:idx val="1"/>
          <c:order val="1"/>
          <c:tx>
            <c:strRef>
              <c:f>'Cityscape graphic'!$D$3</c:f>
              <c:strCache>
                <c:ptCount val="1"/>
                <c:pt idx="0">
                  <c:v>Republican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</c:spPr>
          <c:invertIfNegative val="0"/>
          <c:cat>
            <c:numRef>
              <c:f>'Cityscape graphic'!$B$5:$B$16</c:f>
              <c:numCache>
                <c:formatCode>General</c:formatCode>
                <c:ptCount val="12"/>
                <c:pt idx="0">
                  <c:v>1968.0</c:v>
                </c:pt>
                <c:pt idx="1">
                  <c:v>1972.0</c:v>
                </c:pt>
                <c:pt idx="2">
                  <c:v>1976.0</c:v>
                </c:pt>
                <c:pt idx="3">
                  <c:v>1980.0</c:v>
                </c:pt>
                <c:pt idx="4">
                  <c:v>1984.0</c:v>
                </c:pt>
                <c:pt idx="5">
                  <c:v>1988.0</c:v>
                </c:pt>
                <c:pt idx="6">
                  <c:v>1992.0</c:v>
                </c:pt>
                <c:pt idx="7">
                  <c:v>1996.0</c:v>
                </c:pt>
                <c:pt idx="8">
                  <c:v>2000.0</c:v>
                </c:pt>
                <c:pt idx="9">
                  <c:v>2004.0</c:v>
                </c:pt>
                <c:pt idx="10">
                  <c:v>2008.0</c:v>
                </c:pt>
                <c:pt idx="11">
                  <c:v>2012.0</c:v>
                </c:pt>
              </c:numCache>
            </c:numRef>
          </c:cat>
          <c:val>
            <c:numRef>
              <c:f>'Cityscape graphic'!$D$5:$D$16</c:f>
              <c:numCache>
                <c:formatCode>#,##0</c:formatCode>
                <c:ptCount val="12"/>
                <c:pt idx="0">
                  <c:v>614492.0</c:v>
                </c:pt>
                <c:pt idx="1">
                  <c:v>132731.0</c:v>
                </c:pt>
                <c:pt idx="3">
                  <c:v>1.572174E6</c:v>
                </c:pt>
                <c:pt idx="5">
                  <c:v>1.097446E6</c:v>
                </c:pt>
                <c:pt idx="7">
                  <c:v>1.751187E6</c:v>
                </c:pt>
                <c:pt idx="8">
                  <c:v>985819.0</c:v>
                </c:pt>
                <c:pt idx="10">
                  <c:v>4.276046E6</c:v>
                </c:pt>
                <c:pt idx="11">
                  <c:v>2.73457E6</c:v>
                </c:pt>
              </c:numCache>
            </c:numRef>
          </c:val>
        </c:ser>
        <c:ser>
          <c:idx val="2"/>
          <c:order val="2"/>
          <c:tx>
            <c:strRef>
              <c:f>'Cityscape graphic'!$E$3</c:f>
              <c:strCache>
                <c:ptCount val="1"/>
                <c:pt idx="0">
                  <c:v>Republican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</c:spPr>
          <c:invertIfNegative val="0"/>
          <c:cat>
            <c:numRef>
              <c:f>'Cityscape graphic'!$B$5:$B$16</c:f>
              <c:numCache>
                <c:formatCode>General</c:formatCode>
                <c:ptCount val="12"/>
                <c:pt idx="0">
                  <c:v>1968.0</c:v>
                </c:pt>
                <c:pt idx="1">
                  <c:v>1972.0</c:v>
                </c:pt>
                <c:pt idx="2">
                  <c:v>1976.0</c:v>
                </c:pt>
                <c:pt idx="3">
                  <c:v>1980.0</c:v>
                </c:pt>
                <c:pt idx="4">
                  <c:v>1984.0</c:v>
                </c:pt>
                <c:pt idx="5">
                  <c:v>1988.0</c:v>
                </c:pt>
                <c:pt idx="6">
                  <c:v>1992.0</c:v>
                </c:pt>
                <c:pt idx="7">
                  <c:v>1996.0</c:v>
                </c:pt>
                <c:pt idx="8">
                  <c:v>2000.0</c:v>
                </c:pt>
                <c:pt idx="9">
                  <c:v>2004.0</c:v>
                </c:pt>
                <c:pt idx="10">
                  <c:v>2008.0</c:v>
                </c:pt>
                <c:pt idx="11">
                  <c:v>2012.0</c:v>
                </c:pt>
              </c:numCache>
            </c:numRef>
          </c:cat>
          <c:val>
            <c:numRef>
              <c:f>'Cityscape graphic'!$E$5:$E$16</c:f>
              <c:numCache>
                <c:formatCode>#,##0</c:formatCode>
                <c:ptCount val="12"/>
                <c:pt idx="0">
                  <c:v>1.679443E6</c:v>
                </c:pt>
                <c:pt idx="1">
                  <c:v>317048.0</c:v>
                </c:pt>
                <c:pt idx="2">
                  <c:v>4.760222E6</c:v>
                </c:pt>
                <c:pt idx="3">
                  <c:v>3.070033E6</c:v>
                </c:pt>
                <c:pt idx="5">
                  <c:v>2.333375E6</c:v>
                </c:pt>
                <c:pt idx="6">
                  <c:v>2.899488E6</c:v>
                </c:pt>
                <c:pt idx="7">
                  <c:v>3.184943E6</c:v>
                </c:pt>
                <c:pt idx="8">
                  <c:v>6.061332E6</c:v>
                </c:pt>
                <c:pt idx="10">
                  <c:v>4.669788E6</c:v>
                </c:pt>
                <c:pt idx="11">
                  <c:v>3.932069E6</c:v>
                </c:pt>
              </c:numCache>
            </c:numRef>
          </c:val>
        </c:ser>
        <c:ser>
          <c:idx val="3"/>
          <c:order val="3"/>
          <c:tx>
            <c:strRef>
              <c:f>'Cityscape graphic'!$F$3</c:f>
              <c:strCache>
                <c:ptCount val="1"/>
                <c:pt idx="0">
                  <c:v>Republican winner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cat>
            <c:numRef>
              <c:f>'Cityscape graphic'!$B$5:$B$16</c:f>
              <c:numCache>
                <c:formatCode>General</c:formatCode>
                <c:ptCount val="12"/>
                <c:pt idx="0">
                  <c:v>1968.0</c:v>
                </c:pt>
                <c:pt idx="1">
                  <c:v>1972.0</c:v>
                </c:pt>
                <c:pt idx="2">
                  <c:v>1976.0</c:v>
                </c:pt>
                <c:pt idx="3">
                  <c:v>1980.0</c:v>
                </c:pt>
                <c:pt idx="4">
                  <c:v>1984.0</c:v>
                </c:pt>
                <c:pt idx="5">
                  <c:v>1988.0</c:v>
                </c:pt>
                <c:pt idx="6">
                  <c:v>1992.0</c:v>
                </c:pt>
                <c:pt idx="7">
                  <c:v>1996.0</c:v>
                </c:pt>
                <c:pt idx="8">
                  <c:v>2000.0</c:v>
                </c:pt>
                <c:pt idx="9">
                  <c:v>2004.0</c:v>
                </c:pt>
                <c:pt idx="10">
                  <c:v>2008.0</c:v>
                </c:pt>
                <c:pt idx="11">
                  <c:v>2012.0</c:v>
                </c:pt>
              </c:numCache>
            </c:numRef>
          </c:cat>
          <c:val>
            <c:numRef>
              <c:f>'Cityscape graphic'!$F$5:$F$16</c:f>
              <c:numCache>
                <c:formatCode>#,##0</c:formatCode>
                <c:ptCount val="12"/>
                <c:pt idx="0">
                  <c:v>1.696632E6</c:v>
                </c:pt>
                <c:pt idx="1">
                  <c:v>5.378704E6</c:v>
                </c:pt>
                <c:pt idx="2">
                  <c:v>5.529899E6</c:v>
                </c:pt>
                <c:pt idx="3">
                  <c:v>7.709793E6</c:v>
                </c:pt>
                <c:pt idx="4">
                  <c:v>6.484987E6</c:v>
                </c:pt>
                <c:pt idx="5">
                  <c:v>8.253512E6</c:v>
                </c:pt>
                <c:pt idx="6">
                  <c:v>9.199463E6</c:v>
                </c:pt>
                <c:pt idx="7">
                  <c:v>9.024742E6</c:v>
                </c:pt>
                <c:pt idx="8">
                  <c:v>1.2034676E7</c:v>
                </c:pt>
                <c:pt idx="9">
                  <c:v>7.853863E6</c:v>
                </c:pt>
                <c:pt idx="10">
                  <c:v>9.902797E6</c:v>
                </c:pt>
                <c:pt idx="11">
                  <c:v>1.0031336E7</c:v>
                </c:pt>
              </c:numCache>
            </c:numRef>
          </c:val>
        </c:ser>
        <c:ser>
          <c:idx val="4"/>
          <c:order val="4"/>
          <c:tx>
            <c:strRef>
              <c:f>'Cityscape graphic'!$G$3</c:f>
              <c:strCache>
                <c:ptCount val="1"/>
              </c:strCache>
            </c:strRef>
          </c:tx>
          <c:invertIfNegative val="0"/>
          <c:cat>
            <c:numRef>
              <c:f>'Cityscape graphic'!$B$5:$B$16</c:f>
              <c:numCache>
                <c:formatCode>General</c:formatCode>
                <c:ptCount val="12"/>
                <c:pt idx="0">
                  <c:v>1968.0</c:v>
                </c:pt>
                <c:pt idx="1">
                  <c:v>1972.0</c:v>
                </c:pt>
                <c:pt idx="2">
                  <c:v>1976.0</c:v>
                </c:pt>
                <c:pt idx="3">
                  <c:v>1980.0</c:v>
                </c:pt>
                <c:pt idx="4">
                  <c:v>1984.0</c:v>
                </c:pt>
                <c:pt idx="5">
                  <c:v>1988.0</c:v>
                </c:pt>
                <c:pt idx="6">
                  <c:v>1992.0</c:v>
                </c:pt>
                <c:pt idx="7">
                  <c:v>1996.0</c:v>
                </c:pt>
                <c:pt idx="8">
                  <c:v>2000.0</c:v>
                </c:pt>
                <c:pt idx="9">
                  <c:v>2004.0</c:v>
                </c:pt>
                <c:pt idx="10">
                  <c:v>2008.0</c:v>
                </c:pt>
                <c:pt idx="11">
                  <c:v>2012.0</c:v>
                </c:pt>
              </c:numCache>
            </c:numRef>
          </c:cat>
          <c:val>
            <c:numRef>
              <c:f>'Cityscape graphic'!$G$5:$G$16</c:f>
              <c:numCache>
                <c:formatCode>#,##0</c:formatCode>
                <c:ptCount val="12"/>
              </c:numCache>
            </c:numRef>
          </c:val>
        </c:ser>
        <c:ser>
          <c:idx val="5"/>
          <c:order val="5"/>
          <c:tx>
            <c:strRef>
              <c:f>'Cityscape graphic'!$H$3</c:f>
              <c:strCache>
                <c:ptCount val="1"/>
                <c:pt idx="0">
                  <c:v>Democratic winner</c:v>
                </c:pt>
              </c:strCache>
            </c:strRef>
          </c:tx>
          <c:spPr>
            <a:solidFill>
              <a:srgbClr val="0000FF"/>
            </a:solidFill>
          </c:spPr>
          <c:invertIfNegative val="0"/>
          <c:cat>
            <c:numRef>
              <c:f>'Cityscape graphic'!$B$5:$B$16</c:f>
              <c:numCache>
                <c:formatCode>General</c:formatCode>
                <c:ptCount val="12"/>
                <c:pt idx="0">
                  <c:v>1968.0</c:v>
                </c:pt>
                <c:pt idx="1">
                  <c:v>1972.0</c:v>
                </c:pt>
                <c:pt idx="2">
                  <c:v>1976.0</c:v>
                </c:pt>
                <c:pt idx="3">
                  <c:v>1980.0</c:v>
                </c:pt>
                <c:pt idx="4">
                  <c:v>1984.0</c:v>
                </c:pt>
                <c:pt idx="5">
                  <c:v>1988.0</c:v>
                </c:pt>
                <c:pt idx="6">
                  <c:v>1992.0</c:v>
                </c:pt>
                <c:pt idx="7">
                  <c:v>1996.0</c:v>
                </c:pt>
                <c:pt idx="8">
                  <c:v>2000.0</c:v>
                </c:pt>
                <c:pt idx="9">
                  <c:v>2004.0</c:v>
                </c:pt>
                <c:pt idx="10">
                  <c:v>2008.0</c:v>
                </c:pt>
                <c:pt idx="11">
                  <c:v>2012.0</c:v>
                </c:pt>
              </c:numCache>
            </c:numRef>
          </c:cat>
          <c:val>
            <c:numRef>
              <c:f>'Cityscape graphic'!$H$5:$H$16</c:f>
              <c:numCache>
                <c:formatCode>#,##0</c:formatCode>
                <c:ptCount val="12"/>
                <c:pt idx="0">
                  <c:v>2.914933E6</c:v>
                </c:pt>
                <c:pt idx="1">
                  <c:v>4.053451E6</c:v>
                </c:pt>
                <c:pt idx="2">
                  <c:v>6.97177E6</c:v>
                </c:pt>
                <c:pt idx="3">
                  <c:v>1.0043016E7</c:v>
                </c:pt>
                <c:pt idx="4">
                  <c:v>6.952912E6</c:v>
                </c:pt>
                <c:pt idx="5">
                  <c:v>1.0024101E7</c:v>
                </c:pt>
                <c:pt idx="6">
                  <c:v>1.0482411E7</c:v>
                </c:pt>
                <c:pt idx="7">
                  <c:v>9.706802E6</c:v>
                </c:pt>
                <c:pt idx="8">
                  <c:v>1.0885814E7</c:v>
                </c:pt>
                <c:pt idx="9">
                  <c:v>9.930497E6</c:v>
                </c:pt>
                <c:pt idx="10">
                  <c:v>1.7857501E7</c:v>
                </c:pt>
                <c:pt idx="11">
                  <c:v>6.158064E6</c:v>
                </c:pt>
              </c:numCache>
            </c:numRef>
          </c:val>
        </c:ser>
        <c:ser>
          <c:idx val="6"/>
          <c:order val="6"/>
          <c:tx>
            <c:strRef>
              <c:f>'Cityscape graphic'!$I$3</c:f>
              <c:strCache>
                <c:ptCount val="1"/>
                <c:pt idx="0">
                  <c:v>Democratic</c:v>
                </c:pt>
              </c:strCache>
            </c:strRef>
          </c:tx>
          <c:spPr>
            <a:solidFill>
              <a:schemeClr val="tx2">
                <a:lumMod val="60000"/>
                <a:lumOff val="40000"/>
              </a:schemeClr>
            </a:solidFill>
          </c:spPr>
          <c:invertIfNegative val="0"/>
          <c:cat>
            <c:numRef>
              <c:f>'Cityscape graphic'!$B$5:$B$16</c:f>
              <c:numCache>
                <c:formatCode>General</c:formatCode>
                <c:ptCount val="12"/>
                <c:pt idx="0">
                  <c:v>1968.0</c:v>
                </c:pt>
                <c:pt idx="1">
                  <c:v>1972.0</c:v>
                </c:pt>
                <c:pt idx="2">
                  <c:v>1976.0</c:v>
                </c:pt>
                <c:pt idx="3">
                  <c:v>1980.0</c:v>
                </c:pt>
                <c:pt idx="4">
                  <c:v>1984.0</c:v>
                </c:pt>
                <c:pt idx="5">
                  <c:v>1988.0</c:v>
                </c:pt>
                <c:pt idx="6">
                  <c:v>1992.0</c:v>
                </c:pt>
                <c:pt idx="7">
                  <c:v>1996.0</c:v>
                </c:pt>
                <c:pt idx="8">
                  <c:v>2000.0</c:v>
                </c:pt>
                <c:pt idx="9">
                  <c:v>2004.0</c:v>
                </c:pt>
                <c:pt idx="10">
                  <c:v>2008.0</c:v>
                </c:pt>
                <c:pt idx="11">
                  <c:v>2012.0</c:v>
                </c:pt>
              </c:numCache>
            </c:numRef>
          </c:cat>
          <c:val>
            <c:numRef>
              <c:f>'Cityscape graphic'!$I$5:$I$16</c:f>
              <c:numCache>
                <c:formatCode>#,##0</c:formatCode>
                <c:ptCount val="12"/>
                <c:pt idx="0">
                  <c:v>2.305148E6</c:v>
                </c:pt>
                <c:pt idx="1">
                  <c:v>4.121372E6</c:v>
                </c:pt>
                <c:pt idx="2">
                  <c:v>2.449374E6</c:v>
                </c:pt>
                <c:pt idx="3">
                  <c:v>7.381693E6</c:v>
                </c:pt>
                <c:pt idx="4">
                  <c:v>6.504842E6</c:v>
                </c:pt>
                <c:pt idx="5">
                  <c:v>6.941816E6</c:v>
                </c:pt>
                <c:pt idx="6">
                  <c:v>4.071232E6</c:v>
                </c:pt>
                <c:pt idx="7">
                  <c:v>596422.0</c:v>
                </c:pt>
                <c:pt idx="8">
                  <c:v>3.027912E6</c:v>
                </c:pt>
                <c:pt idx="9">
                  <c:v>3.162337E6</c:v>
                </c:pt>
                <c:pt idx="10">
                  <c:v>1.7584692E7</c:v>
                </c:pt>
              </c:numCache>
            </c:numRef>
          </c:val>
        </c:ser>
        <c:ser>
          <c:idx val="7"/>
          <c:order val="7"/>
          <c:tx>
            <c:strRef>
              <c:f>'Cityscape graphic'!$J$3</c:f>
              <c:strCache>
                <c:ptCount val="1"/>
                <c:pt idx="0">
                  <c:v>Democratic</c:v>
                </c:pt>
              </c:strCache>
            </c:strRef>
          </c:tx>
          <c:spPr>
            <a:solidFill>
              <a:schemeClr val="tx2">
                <a:lumMod val="60000"/>
                <a:lumOff val="40000"/>
              </a:schemeClr>
            </a:solidFill>
          </c:spPr>
          <c:invertIfNegative val="0"/>
          <c:cat>
            <c:numRef>
              <c:f>'Cityscape graphic'!$B$5:$B$16</c:f>
              <c:numCache>
                <c:formatCode>General</c:formatCode>
                <c:ptCount val="12"/>
                <c:pt idx="0">
                  <c:v>1968.0</c:v>
                </c:pt>
                <c:pt idx="1">
                  <c:v>1972.0</c:v>
                </c:pt>
                <c:pt idx="2">
                  <c:v>1976.0</c:v>
                </c:pt>
                <c:pt idx="3">
                  <c:v>1980.0</c:v>
                </c:pt>
                <c:pt idx="4">
                  <c:v>1984.0</c:v>
                </c:pt>
                <c:pt idx="5">
                  <c:v>1988.0</c:v>
                </c:pt>
                <c:pt idx="6">
                  <c:v>1992.0</c:v>
                </c:pt>
                <c:pt idx="7">
                  <c:v>1996.0</c:v>
                </c:pt>
                <c:pt idx="8">
                  <c:v>2000.0</c:v>
                </c:pt>
                <c:pt idx="9">
                  <c:v>2004.0</c:v>
                </c:pt>
                <c:pt idx="10">
                  <c:v>2008.0</c:v>
                </c:pt>
                <c:pt idx="11">
                  <c:v>2012.0</c:v>
                </c:pt>
              </c:numCache>
            </c:numRef>
          </c:cat>
          <c:val>
            <c:numRef>
              <c:f>'Cityscape graphic'!$J$5:$J$16</c:f>
              <c:numCache>
                <c:formatCode>#,##0</c:formatCode>
                <c:ptCount val="12"/>
                <c:pt idx="0">
                  <c:v>549140.0</c:v>
                </c:pt>
                <c:pt idx="1">
                  <c:v>3.755424E6</c:v>
                </c:pt>
                <c:pt idx="2">
                  <c:v>2.236186E6</c:v>
                </c:pt>
                <c:pt idx="4">
                  <c:v>3.282431E6</c:v>
                </c:pt>
                <c:pt idx="5">
                  <c:v>3.190992E6</c:v>
                </c:pt>
                <c:pt idx="6">
                  <c:v>3.65601E6</c:v>
                </c:pt>
                <c:pt idx="9">
                  <c:v>903460.0</c:v>
                </c:pt>
              </c:numCache>
            </c:numRef>
          </c:val>
        </c:ser>
        <c:ser>
          <c:idx val="8"/>
          <c:order val="8"/>
          <c:tx>
            <c:strRef>
              <c:f>'Cityscape graphic'!$K$3</c:f>
              <c:strCache>
                <c:ptCount val="1"/>
                <c:pt idx="0">
                  <c:v>Democratic</c:v>
                </c:pt>
              </c:strCache>
            </c:strRef>
          </c:tx>
          <c:invertIfNegative val="0"/>
          <c:cat>
            <c:numRef>
              <c:f>'Cityscape graphic'!$B$5:$B$16</c:f>
              <c:numCache>
                <c:formatCode>General</c:formatCode>
                <c:ptCount val="12"/>
                <c:pt idx="0">
                  <c:v>1968.0</c:v>
                </c:pt>
                <c:pt idx="1">
                  <c:v>1972.0</c:v>
                </c:pt>
                <c:pt idx="2">
                  <c:v>1976.0</c:v>
                </c:pt>
                <c:pt idx="3">
                  <c:v>1980.0</c:v>
                </c:pt>
                <c:pt idx="4">
                  <c:v>1984.0</c:v>
                </c:pt>
                <c:pt idx="5">
                  <c:v>1988.0</c:v>
                </c:pt>
                <c:pt idx="6">
                  <c:v>1992.0</c:v>
                </c:pt>
                <c:pt idx="7">
                  <c:v>1996.0</c:v>
                </c:pt>
                <c:pt idx="8">
                  <c:v>2000.0</c:v>
                </c:pt>
                <c:pt idx="9">
                  <c:v>2004.0</c:v>
                </c:pt>
                <c:pt idx="10">
                  <c:v>2008.0</c:v>
                </c:pt>
                <c:pt idx="11">
                  <c:v>2012.0</c:v>
                </c:pt>
              </c:numCache>
            </c:numRef>
          </c:cat>
          <c:val>
            <c:numRef>
              <c:f>'Cityscape graphic'!$K$5:$K$16</c:f>
              <c:numCache>
                <c:formatCode>#,##0</c:formatCode>
                <c:ptCount val="12"/>
                <c:pt idx="0">
                  <c:v>383590.0</c:v>
                </c:pt>
                <c:pt idx="1">
                  <c:v>1.840217E6</c:v>
                </c:pt>
                <c:pt idx="2">
                  <c:v>1.611754E6</c:v>
                </c:pt>
                <c:pt idx="5">
                  <c:v>1.452331E6</c:v>
                </c:pt>
                <c:pt idx="6">
                  <c:v>318457.0</c:v>
                </c:pt>
                <c:pt idx="9">
                  <c:v>547369.0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127318600"/>
        <c:axId val="-2129916264"/>
        <c:axId val="-2129741960"/>
      </c:bar3DChart>
      <c:catAx>
        <c:axId val="21273186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129916264"/>
        <c:crosses val="autoZero"/>
        <c:auto val="1"/>
        <c:lblAlgn val="ctr"/>
        <c:lblOffset val="100"/>
        <c:noMultiLvlLbl val="0"/>
      </c:catAx>
      <c:valAx>
        <c:axId val="-2129916264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2127318600"/>
        <c:crosses val="autoZero"/>
        <c:crossBetween val="between"/>
      </c:valAx>
      <c:serAx>
        <c:axId val="-2129741960"/>
        <c:scaling>
          <c:orientation val="minMax"/>
        </c:scaling>
        <c:delete val="0"/>
        <c:axPos val="b"/>
        <c:majorTickMark val="out"/>
        <c:minorTickMark val="none"/>
        <c:tickLblPos val="nextTo"/>
        <c:crossAx val="-2129916264"/>
        <c:crosses val="autoZero"/>
      </c:ser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23"/>
    </mc:Choice>
    <mc:Fallback>
      <c:style val="23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'Clinton-Sanders projection'!$D$3</c:f>
              <c:strCache>
                <c:ptCount val="1"/>
                <c:pt idx="0">
                  <c:v>Sanders</c:v>
                </c:pt>
              </c:strCache>
            </c:strRef>
          </c:tx>
          <c:marker>
            <c:symbol val="none"/>
          </c:marker>
          <c:cat>
            <c:numRef>
              <c:f>'Clinton-Sanders projection'!$C$4:$C$56</c:f>
              <c:numCache>
                <c:formatCode>General</c:formatCode>
                <c:ptCount val="53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  <c:pt idx="31">
                  <c:v>32.0</c:v>
                </c:pt>
                <c:pt idx="32">
                  <c:v>33.0</c:v>
                </c:pt>
                <c:pt idx="33">
                  <c:v>34.0</c:v>
                </c:pt>
                <c:pt idx="34">
                  <c:v>35.0</c:v>
                </c:pt>
                <c:pt idx="35">
                  <c:v>36.0</c:v>
                </c:pt>
                <c:pt idx="36">
                  <c:v>37.0</c:v>
                </c:pt>
                <c:pt idx="37">
                  <c:v>38.0</c:v>
                </c:pt>
                <c:pt idx="38">
                  <c:v>39.0</c:v>
                </c:pt>
                <c:pt idx="39">
                  <c:v>40.0</c:v>
                </c:pt>
                <c:pt idx="40">
                  <c:v>41.0</c:v>
                </c:pt>
                <c:pt idx="41">
                  <c:v>42.0</c:v>
                </c:pt>
                <c:pt idx="42">
                  <c:v>43.0</c:v>
                </c:pt>
                <c:pt idx="43">
                  <c:v>44.0</c:v>
                </c:pt>
                <c:pt idx="44">
                  <c:v>45.0</c:v>
                </c:pt>
                <c:pt idx="45">
                  <c:v>46.0</c:v>
                </c:pt>
                <c:pt idx="46">
                  <c:v>47.0</c:v>
                </c:pt>
                <c:pt idx="47">
                  <c:v>48.0</c:v>
                </c:pt>
                <c:pt idx="48">
                  <c:v>49.0</c:v>
                </c:pt>
                <c:pt idx="49">
                  <c:v>50.0</c:v>
                </c:pt>
                <c:pt idx="50">
                  <c:v>51.0</c:v>
                </c:pt>
                <c:pt idx="52">
                  <c:v>57.0</c:v>
                </c:pt>
              </c:numCache>
            </c:numRef>
          </c:cat>
          <c:val>
            <c:numRef>
              <c:f>'Clinton-Sanders projection'!$D$4:$D$54</c:f>
              <c:numCache>
                <c:formatCode>_(* #,##0_);_(* \(#,##0\);_(* "-"??_);_(@_)</c:formatCode>
                <c:ptCount val="51"/>
                <c:pt idx="0">
                  <c:v>21.51111111111111</c:v>
                </c:pt>
                <c:pt idx="1">
                  <c:v>34.6020202020202</c:v>
                </c:pt>
                <c:pt idx="2">
                  <c:v>49.37979797979798</c:v>
                </c:pt>
                <c:pt idx="3">
                  <c:v>66.41551226551226</c:v>
                </c:pt>
                <c:pt idx="4">
                  <c:v>83.25080638315933</c:v>
                </c:pt>
                <c:pt idx="5">
                  <c:v>93.5365206688736</c:v>
                </c:pt>
                <c:pt idx="6">
                  <c:v>128.7365206688736</c:v>
                </c:pt>
                <c:pt idx="7">
                  <c:v>162.7365206688736</c:v>
                </c:pt>
                <c:pt idx="8">
                  <c:v>206.7365206688736</c:v>
                </c:pt>
                <c:pt idx="9">
                  <c:v>248.7365206688736</c:v>
                </c:pt>
                <c:pt idx="10">
                  <c:v>264.2016369479434</c:v>
                </c:pt>
                <c:pt idx="11">
                  <c:v>289.4251663597081</c:v>
                </c:pt>
                <c:pt idx="12">
                  <c:v>376.6394520739938</c:v>
                </c:pt>
                <c:pt idx="13">
                  <c:v>386.7543946027295</c:v>
                </c:pt>
                <c:pt idx="14">
                  <c:v>423.8808313843386</c:v>
                </c:pt>
                <c:pt idx="15">
                  <c:v>440.94979690158</c:v>
                </c:pt>
                <c:pt idx="16">
                  <c:v>456.1911762119249</c:v>
                </c:pt>
                <c:pt idx="17">
                  <c:v>469.4095670165225</c:v>
                </c:pt>
                <c:pt idx="18">
                  <c:v>484.1822942892498</c:v>
                </c:pt>
                <c:pt idx="19">
                  <c:v>541.1485864240812</c:v>
                </c:pt>
                <c:pt idx="20">
                  <c:v>553.4412693509105</c:v>
                </c:pt>
                <c:pt idx="21">
                  <c:v>631.2594511690922</c:v>
                </c:pt>
                <c:pt idx="22">
                  <c:v>697.8661927421259</c:v>
                </c:pt>
                <c:pt idx="23">
                  <c:v>730.5098709030454</c:v>
                </c:pt>
                <c:pt idx="24">
                  <c:v>769.9979661411406</c:v>
                </c:pt>
                <c:pt idx="25">
                  <c:v>835.8743706355226</c:v>
                </c:pt>
                <c:pt idx="26">
                  <c:v>868.3743706355226</c:v>
                </c:pt>
                <c:pt idx="27">
                  <c:v>881.7039160900681</c:v>
                </c:pt>
                <c:pt idx="28">
                  <c:v>900.8652064126487</c:v>
                </c:pt>
                <c:pt idx="29">
                  <c:v>909.3249765275912</c:v>
                </c:pt>
                <c:pt idx="30">
                  <c:v>920.6886128912276</c:v>
                </c:pt>
                <c:pt idx="31">
                  <c:v>976.1831183857331</c:v>
                </c:pt>
                <c:pt idx="32">
                  <c:v>985.7003597650434</c:v>
                </c:pt>
                <c:pt idx="33">
                  <c:v>1028.217213697628</c:v>
                </c:pt>
                <c:pt idx="34">
                  <c:v>1036.171759152173</c:v>
                </c:pt>
                <c:pt idx="35">
                  <c:v>1120.31461629503</c:v>
                </c:pt>
                <c:pt idx="36">
                  <c:v>1144.490440470855</c:v>
                </c:pt>
                <c:pt idx="37">
                  <c:v>1152.365440470855</c:v>
                </c:pt>
                <c:pt idx="38">
                  <c:v>1187.198773804188</c:v>
                </c:pt>
                <c:pt idx="39">
                  <c:v>1269.098773804188</c:v>
                </c:pt>
                <c:pt idx="40">
                  <c:v>1280.424616500817</c:v>
                </c:pt>
                <c:pt idx="41">
                  <c:v>1319.095071046272</c:v>
                </c:pt>
                <c:pt idx="42">
                  <c:v>1333.257861743946</c:v>
                </c:pt>
                <c:pt idx="43">
                  <c:v>1356.551979391005</c:v>
                </c:pt>
                <c:pt idx="44">
                  <c:v>1388.057473896499</c:v>
                </c:pt>
                <c:pt idx="45">
                  <c:v>1602.068462907488</c:v>
                </c:pt>
                <c:pt idx="46">
                  <c:v>1613.284371998397</c:v>
                </c:pt>
                <c:pt idx="47">
                  <c:v>1664.250664133229</c:v>
                </c:pt>
                <c:pt idx="48">
                  <c:v>1679.36177524434</c:v>
                </c:pt>
                <c:pt idx="49">
                  <c:v>1688.787062600662</c:v>
                </c:pt>
                <c:pt idx="50">
                  <c:v>1695.978073836617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'Clinton-Sanders projection'!$E$3</c:f>
              <c:strCache>
                <c:ptCount val="1"/>
                <c:pt idx="0">
                  <c:v>Clinton</c:v>
                </c:pt>
              </c:strCache>
            </c:strRef>
          </c:tx>
          <c:marker>
            <c:symbol val="none"/>
          </c:marker>
          <c:cat>
            <c:numRef>
              <c:f>'Clinton-Sanders projection'!$C$4:$C$56</c:f>
              <c:numCache>
                <c:formatCode>General</c:formatCode>
                <c:ptCount val="53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  <c:pt idx="31">
                  <c:v>32.0</c:v>
                </c:pt>
                <c:pt idx="32">
                  <c:v>33.0</c:v>
                </c:pt>
                <c:pt idx="33">
                  <c:v>34.0</c:v>
                </c:pt>
                <c:pt idx="34">
                  <c:v>35.0</c:v>
                </c:pt>
                <c:pt idx="35">
                  <c:v>36.0</c:v>
                </c:pt>
                <c:pt idx="36">
                  <c:v>37.0</c:v>
                </c:pt>
                <c:pt idx="37">
                  <c:v>38.0</c:v>
                </c:pt>
                <c:pt idx="38">
                  <c:v>39.0</c:v>
                </c:pt>
                <c:pt idx="39">
                  <c:v>40.0</c:v>
                </c:pt>
                <c:pt idx="40">
                  <c:v>41.0</c:v>
                </c:pt>
                <c:pt idx="41">
                  <c:v>42.0</c:v>
                </c:pt>
                <c:pt idx="42">
                  <c:v>43.0</c:v>
                </c:pt>
                <c:pt idx="43">
                  <c:v>44.0</c:v>
                </c:pt>
                <c:pt idx="44">
                  <c:v>45.0</c:v>
                </c:pt>
                <c:pt idx="45">
                  <c:v>46.0</c:v>
                </c:pt>
                <c:pt idx="46">
                  <c:v>47.0</c:v>
                </c:pt>
                <c:pt idx="47">
                  <c:v>48.0</c:v>
                </c:pt>
                <c:pt idx="48">
                  <c:v>49.0</c:v>
                </c:pt>
                <c:pt idx="49">
                  <c:v>50.0</c:v>
                </c:pt>
                <c:pt idx="50">
                  <c:v>51.0</c:v>
                </c:pt>
                <c:pt idx="52">
                  <c:v>57.0</c:v>
                </c:pt>
              </c:numCache>
            </c:numRef>
          </c:cat>
          <c:val>
            <c:numRef>
              <c:f>'Clinton-Sanders projection'!$E$4:$E$54</c:f>
              <c:numCache>
                <c:formatCode>_(* #,##0_);_(* \(#,##0\);_(* "-"??_);_(@_)</c:formatCode>
                <c:ptCount val="51"/>
                <c:pt idx="0">
                  <c:v>22.48888888888889</c:v>
                </c:pt>
                <c:pt idx="1">
                  <c:v>33.3979797979798</c:v>
                </c:pt>
                <c:pt idx="2">
                  <c:v>53.62020202020202</c:v>
                </c:pt>
                <c:pt idx="3">
                  <c:v>89.58448773448774</c:v>
                </c:pt>
                <c:pt idx="4">
                  <c:v>125.7491936168407</c:v>
                </c:pt>
                <c:pt idx="5">
                  <c:v>147.4634793311264</c:v>
                </c:pt>
                <c:pt idx="6">
                  <c:v>178.2634793311264</c:v>
                </c:pt>
                <c:pt idx="7">
                  <c:v>246.2634793311264</c:v>
                </c:pt>
                <c:pt idx="8">
                  <c:v>293.2634793311264</c:v>
                </c:pt>
                <c:pt idx="9">
                  <c:v>328.2634793311264</c:v>
                </c:pt>
                <c:pt idx="10">
                  <c:v>350.7983630520566</c:v>
                </c:pt>
                <c:pt idx="11">
                  <c:v>392.5748336402919</c:v>
                </c:pt>
                <c:pt idx="12">
                  <c:v>527.3605479260061</c:v>
                </c:pt>
                <c:pt idx="13">
                  <c:v>533.2456053972705</c:v>
                </c:pt>
                <c:pt idx="14">
                  <c:v>591.1191686156613</c:v>
                </c:pt>
                <c:pt idx="15">
                  <c:v>607.05020309842</c:v>
                </c:pt>
                <c:pt idx="16">
                  <c:v>642.8088237880752</c:v>
                </c:pt>
                <c:pt idx="17">
                  <c:v>654.5904329834775</c:v>
                </c:pt>
                <c:pt idx="18">
                  <c:v>664.8177057107503</c:v>
                </c:pt>
                <c:pt idx="19">
                  <c:v>737.8514135759187</c:v>
                </c:pt>
                <c:pt idx="20">
                  <c:v>761.5587306490895</c:v>
                </c:pt>
                <c:pt idx="21">
                  <c:v>897.7405488309078</c:v>
                </c:pt>
                <c:pt idx="22">
                  <c:v>987.133807257874</c:v>
                </c:pt>
                <c:pt idx="23">
                  <c:v>1025.490129096954</c:v>
                </c:pt>
                <c:pt idx="24">
                  <c:v>1093.002033858859</c:v>
                </c:pt>
                <c:pt idx="25">
                  <c:v>1170.125629364477</c:v>
                </c:pt>
                <c:pt idx="26">
                  <c:v>1212.625629364477</c:v>
                </c:pt>
                <c:pt idx="27">
                  <c:v>1222.296083909932</c:v>
                </c:pt>
                <c:pt idx="28">
                  <c:v>1236.134793587351</c:v>
                </c:pt>
                <c:pt idx="29">
                  <c:v>1243.675023472408</c:v>
                </c:pt>
                <c:pt idx="30">
                  <c:v>1257.311387108772</c:v>
                </c:pt>
                <c:pt idx="31">
                  <c:v>1302.816881614267</c:v>
                </c:pt>
                <c:pt idx="32">
                  <c:v>1311.299640234956</c:v>
                </c:pt>
                <c:pt idx="33">
                  <c:v>1354.782786302372</c:v>
                </c:pt>
                <c:pt idx="34">
                  <c:v>1360.828240847826</c:v>
                </c:pt>
                <c:pt idx="35">
                  <c:v>1523.685383704969</c:v>
                </c:pt>
                <c:pt idx="36">
                  <c:v>1554.509559529145</c:v>
                </c:pt>
                <c:pt idx="37">
                  <c:v>1567.634559529145</c:v>
                </c:pt>
                <c:pt idx="38">
                  <c:v>1627.801226195812</c:v>
                </c:pt>
                <c:pt idx="39">
                  <c:v>1734.901226195812</c:v>
                </c:pt>
                <c:pt idx="40">
                  <c:v>1747.575383499183</c:v>
                </c:pt>
                <c:pt idx="41">
                  <c:v>1791.904928953728</c:v>
                </c:pt>
                <c:pt idx="42">
                  <c:v>1806.742138256054</c:v>
                </c:pt>
                <c:pt idx="43">
                  <c:v>1838.448020608995</c:v>
                </c:pt>
                <c:pt idx="44">
                  <c:v>1867.942526103501</c:v>
                </c:pt>
                <c:pt idx="45">
                  <c:v>2128.931537092511</c:v>
                </c:pt>
                <c:pt idx="46">
                  <c:v>2138.715628001602</c:v>
                </c:pt>
                <c:pt idx="47">
                  <c:v>2213.749335866771</c:v>
                </c:pt>
                <c:pt idx="48">
                  <c:v>2232.63822475566</c:v>
                </c:pt>
                <c:pt idx="49">
                  <c:v>2243.212937399338</c:v>
                </c:pt>
                <c:pt idx="50">
                  <c:v>2256.021926163383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26987896"/>
        <c:axId val="2126990984"/>
      </c:lineChart>
      <c:catAx>
        <c:axId val="212698789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26990984"/>
        <c:crosses val="autoZero"/>
        <c:auto val="1"/>
        <c:lblAlgn val="ctr"/>
        <c:lblOffset val="100"/>
        <c:noMultiLvlLbl val="0"/>
      </c:catAx>
      <c:valAx>
        <c:axId val="2126990984"/>
        <c:scaling>
          <c:orientation val="minMax"/>
        </c:scaling>
        <c:delete val="0"/>
        <c:axPos val="l"/>
        <c:majorGridlines/>
        <c:numFmt formatCode="_(* #,##0_);_(* \(#,##0\);_(* &quot;-&quot;??_);_(@_)" sourceLinked="1"/>
        <c:majorTickMark val="out"/>
        <c:minorTickMark val="none"/>
        <c:tickLblPos val="nextTo"/>
        <c:crossAx val="2126987896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23"/>
    </mc:Choice>
    <mc:Fallback>
      <c:style val="23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'Clinton-Sanders projection'!$J$3</c:f>
              <c:strCache>
                <c:ptCount val="1"/>
                <c:pt idx="0">
                  <c:v>Sanders</c:v>
                </c:pt>
              </c:strCache>
            </c:strRef>
          </c:tx>
          <c:marker>
            <c:symbol val="none"/>
          </c:marker>
          <c:cat>
            <c:numRef>
              <c:f>'Clinton-Sanders projection'!$I$4:$I$54</c:f>
              <c:numCache>
                <c:formatCode>General</c:formatCode>
                <c:ptCount val="5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  <c:pt idx="31">
                  <c:v>32.0</c:v>
                </c:pt>
                <c:pt idx="32">
                  <c:v>33.0</c:v>
                </c:pt>
                <c:pt idx="33">
                  <c:v>34.0</c:v>
                </c:pt>
                <c:pt idx="34">
                  <c:v>35.0</c:v>
                </c:pt>
                <c:pt idx="35">
                  <c:v>36.0</c:v>
                </c:pt>
                <c:pt idx="36">
                  <c:v>37.0</c:v>
                </c:pt>
                <c:pt idx="37">
                  <c:v>38.0</c:v>
                </c:pt>
                <c:pt idx="38">
                  <c:v>39.0</c:v>
                </c:pt>
                <c:pt idx="39">
                  <c:v>40.0</c:v>
                </c:pt>
                <c:pt idx="40">
                  <c:v>41.0</c:v>
                </c:pt>
                <c:pt idx="41">
                  <c:v>42.0</c:v>
                </c:pt>
                <c:pt idx="42">
                  <c:v>43.0</c:v>
                </c:pt>
                <c:pt idx="43">
                  <c:v>44.0</c:v>
                </c:pt>
                <c:pt idx="44">
                  <c:v>45.0</c:v>
                </c:pt>
                <c:pt idx="45">
                  <c:v>46.0</c:v>
                </c:pt>
                <c:pt idx="46">
                  <c:v>47.0</c:v>
                </c:pt>
                <c:pt idx="47">
                  <c:v>48.0</c:v>
                </c:pt>
                <c:pt idx="48">
                  <c:v>49.0</c:v>
                </c:pt>
                <c:pt idx="49">
                  <c:v>50.0</c:v>
                </c:pt>
                <c:pt idx="50">
                  <c:v>51.0</c:v>
                </c:pt>
              </c:numCache>
            </c:numRef>
          </c:cat>
          <c:val>
            <c:numRef>
              <c:f>'Clinton-Sanders projection'!$J$4:$J$54</c:f>
              <c:numCache>
                <c:formatCode>_(* #,##0_);_(* \(#,##0\);_(* "-"??_);_(@_)</c:formatCode>
                <c:ptCount val="51"/>
                <c:pt idx="0">
                  <c:v>33.0</c:v>
                </c:pt>
                <c:pt idx="1">
                  <c:v>46.0909090909091</c:v>
                </c:pt>
                <c:pt idx="2">
                  <c:v>60.86868686868687</c:v>
                </c:pt>
                <c:pt idx="3">
                  <c:v>77.90440115440116</c:v>
                </c:pt>
                <c:pt idx="4">
                  <c:v>94.7396952720482</c:v>
                </c:pt>
                <c:pt idx="5">
                  <c:v>105.0254095577625</c:v>
                </c:pt>
                <c:pt idx="6">
                  <c:v>140.2254095577625</c:v>
                </c:pt>
                <c:pt idx="7">
                  <c:v>174.2254095577625</c:v>
                </c:pt>
                <c:pt idx="8">
                  <c:v>218.2254095577625</c:v>
                </c:pt>
                <c:pt idx="9">
                  <c:v>260.2254095577625</c:v>
                </c:pt>
                <c:pt idx="10">
                  <c:v>275.6905258368323</c:v>
                </c:pt>
                <c:pt idx="11">
                  <c:v>300.914055248597</c:v>
                </c:pt>
                <c:pt idx="12">
                  <c:v>388.1283409628828</c:v>
                </c:pt>
                <c:pt idx="13">
                  <c:v>398.2432834916184</c:v>
                </c:pt>
                <c:pt idx="14">
                  <c:v>435.3697202732276</c:v>
                </c:pt>
                <c:pt idx="15">
                  <c:v>452.438685790469</c:v>
                </c:pt>
                <c:pt idx="16">
                  <c:v>467.6800651008138</c:v>
                </c:pt>
                <c:pt idx="17">
                  <c:v>480.8984559054115</c:v>
                </c:pt>
                <c:pt idx="18">
                  <c:v>495.6711831781387</c:v>
                </c:pt>
                <c:pt idx="19">
                  <c:v>552.6374753129702</c:v>
                </c:pt>
                <c:pt idx="20">
                  <c:v>564.9301582397994</c:v>
                </c:pt>
                <c:pt idx="21">
                  <c:v>642.7483400579812</c:v>
                </c:pt>
                <c:pt idx="22">
                  <c:v>709.355081631015</c:v>
                </c:pt>
                <c:pt idx="23">
                  <c:v>741.9987597919345</c:v>
                </c:pt>
                <c:pt idx="24">
                  <c:v>781.4868550300297</c:v>
                </c:pt>
                <c:pt idx="25">
                  <c:v>847.3632595244117</c:v>
                </c:pt>
                <c:pt idx="26">
                  <c:v>879.8632595244117</c:v>
                </c:pt>
                <c:pt idx="27">
                  <c:v>893.192804978957</c:v>
                </c:pt>
                <c:pt idx="28">
                  <c:v>912.3540953015378</c:v>
                </c:pt>
                <c:pt idx="29">
                  <c:v>920.8138654164803</c:v>
                </c:pt>
                <c:pt idx="30">
                  <c:v>932.1775017801167</c:v>
                </c:pt>
                <c:pt idx="31">
                  <c:v>987.672007274622</c:v>
                </c:pt>
                <c:pt idx="32">
                  <c:v>997.1892486539325</c:v>
                </c:pt>
                <c:pt idx="33">
                  <c:v>1039.706102586517</c:v>
                </c:pt>
                <c:pt idx="34">
                  <c:v>1047.660648041062</c:v>
                </c:pt>
                <c:pt idx="35">
                  <c:v>1131.803505183919</c:v>
                </c:pt>
                <c:pt idx="36">
                  <c:v>1155.979329359744</c:v>
                </c:pt>
                <c:pt idx="37">
                  <c:v>1163.854329359744</c:v>
                </c:pt>
                <c:pt idx="38">
                  <c:v>1198.687662693077</c:v>
                </c:pt>
                <c:pt idx="39">
                  <c:v>1280.587662693077</c:v>
                </c:pt>
                <c:pt idx="40">
                  <c:v>1291.913505389706</c:v>
                </c:pt>
                <c:pt idx="41">
                  <c:v>1330.583959935161</c:v>
                </c:pt>
                <c:pt idx="42">
                  <c:v>1344.746750632835</c:v>
                </c:pt>
                <c:pt idx="43">
                  <c:v>1368.040868279894</c:v>
                </c:pt>
                <c:pt idx="44">
                  <c:v>1399.546362785388</c:v>
                </c:pt>
                <c:pt idx="45">
                  <c:v>1613.557351796377</c:v>
                </c:pt>
                <c:pt idx="46">
                  <c:v>1624.773260887286</c:v>
                </c:pt>
                <c:pt idx="47">
                  <c:v>1675.739553022118</c:v>
                </c:pt>
                <c:pt idx="48">
                  <c:v>1690.850664133229</c:v>
                </c:pt>
                <c:pt idx="49">
                  <c:v>1700.275951489551</c:v>
                </c:pt>
                <c:pt idx="50">
                  <c:v>1707.466962725506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'Clinton-Sanders projection'!$K$3</c:f>
              <c:strCache>
                <c:ptCount val="1"/>
                <c:pt idx="0">
                  <c:v>Clinton</c:v>
                </c:pt>
              </c:strCache>
            </c:strRef>
          </c:tx>
          <c:marker>
            <c:symbol val="none"/>
          </c:marker>
          <c:cat>
            <c:numRef>
              <c:f>'Clinton-Sanders projection'!$I$4:$I$54</c:f>
              <c:numCache>
                <c:formatCode>General</c:formatCode>
                <c:ptCount val="51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  <c:pt idx="31">
                  <c:v>32.0</c:v>
                </c:pt>
                <c:pt idx="32">
                  <c:v>33.0</c:v>
                </c:pt>
                <c:pt idx="33">
                  <c:v>34.0</c:v>
                </c:pt>
                <c:pt idx="34">
                  <c:v>35.0</c:v>
                </c:pt>
                <c:pt idx="35">
                  <c:v>36.0</c:v>
                </c:pt>
                <c:pt idx="36">
                  <c:v>37.0</c:v>
                </c:pt>
                <c:pt idx="37">
                  <c:v>38.0</c:v>
                </c:pt>
                <c:pt idx="38">
                  <c:v>39.0</c:v>
                </c:pt>
                <c:pt idx="39">
                  <c:v>40.0</c:v>
                </c:pt>
                <c:pt idx="40">
                  <c:v>41.0</c:v>
                </c:pt>
                <c:pt idx="41">
                  <c:v>42.0</c:v>
                </c:pt>
                <c:pt idx="42">
                  <c:v>43.0</c:v>
                </c:pt>
                <c:pt idx="43">
                  <c:v>44.0</c:v>
                </c:pt>
                <c:pt idx="44">
                  <c:v>45.0</c:v>
                </c:pt>
                <c:pt idx="45">
                  <c:v>46.0</c:v>
                </c:pt>
                <c:pt idx="46">
                  <c:v>47.0</c:v>
                </c:pt>
                <c:pt idx="47">
                  <c:v>48.0</c:v>
                </c:pt>
                <c:pt idx="48">
                  <c:v>49.0</c:v>
                </c:pt>
                <c:pt idx="49">
                  <c:v>50.0</c:v>
                </c:pt>
                <c:pt idx="50">
                  <c:v>51.0</c:v>
                </c:pt>
              </c:numCache>
            </c:numRef>
          </c:cat>
          <c:val>
            <c:numRef>
              <c:f>'Clinton-Sanders projection'!$K$4:$K$54</c:f>
              <c:numCache>
                <c:formatCode>_(* #,##0_);_(* \(#,##0\);_(* "-"??_);_(@_)</c:formatCode>
                <c:ptCount val="51"/>
                <c:pt idx="0">
                  <c:v>353.0</c:v>
                </c:pt>
                <c:pt idx="1">
                  <c:v>363.9090909090909</c:v>
                </c:pt>
                <c:pt idx="2">
                  <c:v>384.1313131313132</c:v>
                </c:pt>
                <c:pt idx="3">
                  <c:v>420.0955988455989</c:v>
                </c:pt>
                <c:pt idx="4">
                  <c:v>456.2603047279518</c:v>
                </c:pt>
                <c:pt idx="5">
                  <c:v>477.9745904422376</c:v>
                </c:pt>
                <c:pt idx="6">
                  <c:v>508.7745904422376</c:v>
                </c:pt>
                <c:pt idx="7">
                  <c:v>576.7745904422375</c:v>
                </c:pt>
                <c:pt idx="8">
                  <c:v>623.7745904422375</c:v>
                </c:pt>
                <c:pt idx="9">
                  <c:v>658.7745904422375</c:v>
                </c:pt>
                <c:pt idx="10">
                  <c:v>681.3094741631678</c:v>
                </c:pt>
                <c:pt idx="11">
                  <c:v>723.0859447514031</c:v>
                </c:pt>
                <c:pt idx="12">
                  <c:v>857.8716590371172</c:v>
                </c:pt>
                <c:pt idx="13">
                  <c:v>863.7567165083817</c:v>
                </c:pt>
                <c:pt idx="14">
                  <c:v>921.6302797267725</c:v>
                </c:pt>
                <c:pt idx="15">
                  <c:v>937.5613142095311</c:v>
                </c:pt>
                <c:pt idx="16">
                  <c:v>973.3199348991863</c:v>
                </c:pt>
                <c:pt idx="17">
                  <c:v>985.1015440945887</c:v>
                </c:pt>
                <c:pt idx="18">
                  <c:v>995.3288168218614</c:v>
                </c:pt>
                <c:pt idx="19">
                  <c:v>1068.36252468703</c:v>
                </c:pt>
                <c:pt idx="20">
                  <c:v>1092.069841760201</c:v>
                </c:pt>
                <c:pt idx="21">
                  <c:v>1228.251659942019</c:v>
                </c:pt>
                <c:pt idx="22">
                  <c:v>1317.644918368985</c:v>
                </c:pt>
                <c:pt idx="23">
                  <c:v>1356.001240208066</c:v>
                </c:pt>
                <c:pt idx="24">
                  <c:v>1423.51314496997</c:v>
                </c:pt>
                <c:pt idx="25">
                  <c:v>1500.636740475588</c:v>
                </c:pt>
                <c:pt idx="26">
                  <c:v>1543.136740475588</c:v>
                </c:pt>
                <c:pt idx="27">
                  <c:v>1552.807195021043</c:v>
                </c:pt>
                <c:pt idx="28">
                  <c:v>1566.645904698462</c:v>
                </c:pt>
                <c:pt idx="29">
                  <c:v>1574.18613458352</c:v>
                </c:pt>
                <c:pt idx="30">
                  <c:v>1587.822498219883</c:v>
                </c:pt>
                <c:pt idx="31">
                  <c:v>1633.327992725378</c:v>
                </c:pt>
                <c:pt idx="32">
                  <c:v>1641.810751346067</c:v>
                </c:pt>
                <c:pt idx="33">
                  <c:v>1685.293897413483</c:v>
                </c:pt>
                <c:pt idx="34">
                  <c:v>1691.339351958938</c:v>
                </c:pt>
                <c:pt idx="35">
                  <c:v>1854.196494816081</c:v>
                </c:pt>
                <c:pt idx="36">
                  <c:v>1885.020670640256</c:v>
                </c:pt>
                <c:pt idx="37">
                  <c:v>1898.145670640256</c:v>
                </c:pt>
                <c:pt idx="38">
                  <c:v>1958.312337306923</c:v>
                </c:pt>
                <c:pt idx="39">
                  <c:v>2065.412337306923</c:v>
                </c:pt>
                <c:pt idx="40">
                  <c:v>2078.086494610294</c:v>
                </c:pt>
                <c:pt idx="41">
                  <c:v>2122.41604006484</c:v>
                </c:pt>
                <c:pt idx="42">
                  <c:v>2137.253249367165</c:v>
                </c:pt>
                <c:pt idx="43">
                  <c:v>2168.959131720106</c:v>
                </c:pt>
                <c:pt idx="44">
                  <c:v>2198.453637214612</c:v>
                </c:pt>
                <c:pt idx="45">
                  <c:v>2459.442648203623</c:v>
                </c:pt>
                <c:pt idx="46">
                  <c:v>2469.226739112714</c:v>
                </c:pt>
                <c:pt idx="47">
                  <c:v>2544.260446977883</c:v>
                </c:pt>
                <c:pt idx="48">
                  <c:v>2563.149335866771</c:v>
                </c:pt>
                <c:pt idx="49">
                  <c:v>2573.724048510449</c:v>
                </c:pt>
                <c:pt idx="50">
                  <c:v>2586.533037274494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21474280"/>
        <c:axId val="2121382344"/>
      </c:lineChart>
      <c:catAx>
        <c:axId val="21214742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21382344"/>
        <c:crosses val="autoZero"/>
        <c:auto val="1"/>
        <c:lblAlgn val="ctr"/>
        <c:lblOffset val="100"/>
        <c:noMultiLvlLbl val="0"/>
      </c:catAx>
      <c:valAx>
        <c:axId val="2121382344"/>
        <c:scaling>
          <c:orientation val="minMax"/>
        </c:scaling>
        <c:delete val="0"/>
        <c:axPos val="l"/>
        <c:majorGridlines/>
        <c:numFmt formatCode="_(* #,##0_);_(* \(#,##0\);_(* &quot;-&quot;??_);_(@_)" sourceLinked="1"/>
        <c:majorTickMark val="out"/>
        <c:minorTickMark val="none"/>
        <c:tickLblPos val="nextTo"/>
        <c:crossAx val="2121474280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Relationship Id="rId2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12700</xdr:colOff>
      <xdr:row>18</xdr:row>
      <xdr:rowOff>0</xdr:rowOff>
    </xdr:from>
    <xdr:to>
      <xdr:col>15</xdr:col>
      <xdr:colOff>241300</xdr:colOff>
      <xdr:row>78</xdr:row>
      <xdr:rowOff>50800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520699</xdr:colOff>
      <xdr:row>22</xdr:row>
      <xdr:rowOff>101602</xdr:rowOff>
    </xdr:from>
    <xdr:to>
      <xdr:col>14</xdr:col>
      <xdr:colOff>317499</xdr:colOff>
      <xdr:row>24</xdr:row>
      <xdr:rowOff>2</xdr:rowOff>
    </xdr:to>
    <xdr:sp macro="" textlink="">
      <xdr:nvSpPr>
        <xdr:cNvPr id="4" name="TextBox 3"/>
        <xdr:cNvSpPr txBox="1"/>
      </xdr:nvSpPr>
      <xdr:spPr>
        <a:xfrm rot="19491983">
          <a:off x="9601199" y="4102102"/>
          <a:ext cx="2273300" cy="27940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>
              <a:solidFill>
                <a:srgbClr val="0000FF"/>
              </a:solidFill>
            </a:rPr>
            <a:t>Hillary Clinton 2008</a:t>
          </a:r>
        </a:p>
      </xdr:txBody>
    </xdr:sp>
    <xdr:clientData/>
  </xdr:twoCellAnchor>
  <xdr:twoCellAnchor>
    <xdr:from>
      <xdr:col>12</xdr:col>
      <xdr:colOff>50800</xdr:colOff>
      <xdr:row>22</xdr:row>
      <xdr:rowOff>165099</xdr:rowOff>
    </xdr:from>
    <xdr:to>
      <xdr:col>14</xdr:col>
      <xdr:colOff>673100</xdr:colOff>
      <xdr:row>24</xdr:row>
      <xdr:rowOff>63499</xdr:rowOff>
    </xdr:to>
    <xdr:sp macro="" textlink="">
      <xdr:nvSpPr>
        <xdr:cNvPr id="5" name="TextBox 4"/>
        <xdr:cNvSpPr txBox="1"/>
      </xdr:nvSpPr>
      <xdr:spPr>
        <a:xfrm rot="19491983">
          <a:off x="9956800" y="4165599"/>
          <a:ext cx="2273300" cy="27940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>
              <a:solidFill>
                <a:schemeClr val="tx2">
                  <a:lumMod val="60000"/>
                  <a:lumOff val="40000"/>
                </a:schemeClr>
              </a:solidFill>
            </a:rPr>
            <a:t>Barack Obama</a:t>
          </a:r>
          <a:r>
            <a:rPr lang="en-US" sz="1100" b="1" baseline="0">
              <a:solidFill>
                <a:schemeClr val="tx2">
                  <a:lumMod val="60000"/>
                  <a:lumOff val="40000"/>
                </a:schemeClr>
              </a:solidFill>
            </a:rPr>
            <a:t> </a:t>
          </a:r>
          <a:r>
            <a:rPr lang="en-US" sz="1100" b="1">
              <a:solidFill>
                <a:schemeClr val="tx2">
                  <a:lumMod val="60000"/>
                  <a:lumOff val="40000"/>
                </a:schemeClr>
              </a:solidFill>
            </a:rPr>
            <a:t>2008</a:t>
          </a:r>
        </a:p>
      </xdr:txBody>
    </xdr:sp>
    <xdr:clientData/>
  </xdr:twoCellAnchor>
  <xdr:twoCellAnchor>
    <xdr:from>
      <xdr:col>6</xdr:col>
      <xdr:colOff>688760</xdr:colOff>
      <xdr:row>38</xdr:row>
      <xdr:rowOff>157076</xdr:rowOff>
    </xdr:from>
    <xdr:to>
      <xdr:col>8</xdr:col>
      <xdr:colOff>413867</xdr:colOff>
      <xdr:row>40</xdr:row>
      <xdr:rowOff>28427</xdr:rowOff>
    </xdr:to>
    <xdr:sp macro="" textlink="">
      <xdr:nvSpPr>
        <xdr:cNvPr id="6" name="TextBox 5"/>
        <xdr:cNvSpPr txBox="1"/>
      </xdr:nvSpPr>
      <xdr:spPr>
        <a:xfrm rot="19491983">
          <a:off x="5641760" y="7205576"/>
          <a:ext cx="1376107" cy="252351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>
              <a:solidFill>
                <a:srgbClr val="0000FF"/>
              </a:solidFill>
            </a:rPr>
            <a:t>Jimmy</a:t>
          </a:r>
          <a:r>
            <a:rPr lang="en-US" sz="1100" b="1" baseline="0">
              <a:solidFill>
                <a:srgbClr val="0000FF"/>
              </a:solidFill>
            </a:rPr>
            <a:t> Carter 1980</a:t>
          </a:r>
          <a:endParaRPr lang="en-US" sz="1100" b="1">
            <a:solidFill>
              <a:srgbClr val="0000FF"/>
            </a:solidFill>
          </a:endParaRPr>
        </a:p>
      </xdr:txBody>
    </xdr:sp>
    <xdr:clientData/>
  </xdr:twoCellAnchor>
  <xdr:twoCellAnchor>
    <xdr:from>
      <xdr:col>8</xdr:col>
      <xdr:colOff>728549</xdr:colOff>
      <xdr:row>39</xdr:row>
      <xdr:rowOff>1058</xdr:rowOff>
    </xdr:from>
    <xdr:to>
      <xdr:col>10</xdr:col>
      <xdr:colOff>198238</xdr:colOff>
      <xdr:row>40</xdr:row>
      <xdr:rowOff>94319</xdr:rowOff>
    </xdr:to>
    <xdr:sp macro="" textlink="">
      <xdr:nvSpPr>
        <xdr:cNvPr id="7" name="TextBox 6"/>
        <xdr:cNvSpPr txBox="1"/>
      </xdr:nvSpPr>
      <xdr:spPr>
        <a:xfrm rot="19491983">
          <a:off x="7332549" y="7240058"/>
          <a:ext cx="1120689" cy="283761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>
              <a:solidFill>
                <a:srgbClr val="0000FF"/>
              </a:solidFill>
            </a:rPr>
            <a:t>Bill Clinton 1992</a:t>
          </a:r>
        </a:p>
      </xdr:txBody>
    </xdr:sp>
    <xdr:clientData/>
  </xdr:twoCellAnchor>
  <xdr:twoCellAnchor>
    <xdr:from>
      <xdr:col>9</xdr:col>
      <xdr:colOff>698551</xdr:colOff>
      <xdr:row>37</xdr:row>
      <xdr:rowOff>105338</xdr:rowOff>
    </xdr:from>
    <xdr:to>
      <xdr:col>11</xdr:col>
      <xdr:colOff>299410</xdr:colOff>
      <xdr:row>38</xdr:row>
      <xdr:rowOff>153339</xdr:rowOff>
    </xdr:to>
    <xdr:sp macro="" textlink="">
      <xdr:nvSpPr>
        <xdr:cNvPr id="8" name="TextBox 7"/>
        <xdr:cNvSpPr txBox="1"/>
      </xdr:nvSpPr>
      <xdr:spPr>
        <a:xfrm rot="19491983">
          <a:off x="8128051" y="6963338"/>
          <a:ext cx="1251859" cy="238501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>
              <a:solidFill>
                <a:srgbClr val="FF0000"/>
              </a:solidFill>
            </a:rPr>
            <a:t>George Bush 2000</a:t>
          </a:r>
        </a:p>
      </xdr:txBody>
    </xdr:sp>
    <xdr:clientData/>
  </xdr:twoCellAnchor>
  <xdr:twoCellAnchor>
    <xdr:from>
      <xdr:col>12</xdr:col>
      <xdr:colOff>190499</xdr:colOff>
      <xdr:row>42</xdr:row>
      <xdr:rowOff>101600</xdr:rowOff>
    </xdr:from>
    <xdr:to>
      <xdr:col>14</xdr:col>
      <xdr:colOff>114481</xdr:colOff>
      <xdr:row>43</xdr:row>
      <xdr:rowOff>177169</xdr:rowOff>
    </xdr:to>
    <xdr:sp macro="" textlink="">
      <xdr:nvSpPr>
        <xdr:cNvPr id="9" name="TextBox 8"/>
        <xdr:cNvSpPr txBox="1"/>
      </xdr:nvSpPr>
      <xdr:spPr>
        <a:xfrm rot="19491983">
          <a:off x="10096499" y="7912100"/>
          <a:ext cx="1574982" cy="266069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>
              <a:solidFill>
                <a:srgbClr val="FF0000"/>
              </a:solidFill>
            </a:rPr>
            <a:t>Mitt Romney 2012</a:t>
          </a:r>
        </a:p>
      </xdr:txBody>
    </xdr:sp>
    <xdr:clientData/>
  </xdr:twoCellAnchor>
  <xdr:twoCellAnchor>
    <xdr:from>
      <xdr:col>10</xdr:col>
      <xdr:colOff>275036</xdr:colOff>
      <xdr:row>39</xdr:row>
      <xdr:rowOff>12064</xdr:rowOff>
    </xdr:from>
    <xdr:to>
      <xdr:col>11</xdr:col>
      <xdr:colOff>396880</xdr:colOff>
      <xdr:row>40</xdr:row>
      <xdr:rowOff>66284</xdr:rowOff>
    </xdr:to>
    <xdr:sp macro="" textlink="">
      <xdr:nvSpPr>
        <xdr:cNvPr id="10" name="TextBox 9"/>
        <xdr:cNvSpPr txBox="1"/>
      </xdr:nvSpPr>
      <xdr:spPr>
        <a:xfrm rot="19491983">
          <a:off x="8530036" y="7251064"/>
          <a:ext cx="947344" cy="24472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>
              <a:solidFill>
                <a:srgbClr val="0000FF"/>
              </a:solidFill>
            </a:rPr>
            <a:t>Al Gore 2000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6350</xdr:colOff>
      <xdr:row>3</xdr:row>
      <xdr:rowOff>31750</xdr:rowOff>
    </xdr:from>
    <xdr:to>
      <xdr:col>21</xdr:col>
      <xdr:colOff>317500</xdr:colOff>
      <xdr:row>19</xdr:row>
      <xdr:rowOff>165100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19050</xdr:colOff>
      <xdr:row>25</xdr:row>
      <xdr:rowOff>44450</xdr:rowOff>
    </xdr:from>
    <xdr:to>
      <xdr:col>21</xdr:col>
      <xdr:colOff>355600</xdr:colOff>
      <xdr:row>42</xdr:row>
      <xdr:rowOff>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T38"/>
  <sheetViews>
    <sheetView workbookViewId="0">
      <selection activeCell="E38" sqref="E38"/>
    </sheetView>
    <sheetView workbookViewId="1">
      <selection activeCell="D40" sqref="D40"/>
    </sheetView>
  </sheetViews>
  <sheetFormatPr baseColWidth="10" defaultRowHeight="15" x14ac:dyDescent="0"/>
  <cols>
    <col min="1" max="1" width="10.83203125" style="253"/>
    <col min="2" max="2" width="17.5" style="253" customWidth="1"/>
    <col min="3" max="3" width="10.83203125" style="256"/>
    <col min="4" max="4" width="10.83203125" style="253"/>
    <col min="5" max="5" width="18" style="253" customWidth="1"/>
    <col min="6" max="16384" width="10.83203125" style="253"/>
  </cols>
  <sheetData>
    <row r="1" spans="1:124" s="206" customFormat="1" ht="23">
      <c r="A1" s="89" t="s">
        <v>0</v>
      </c>
      <c r="B1" s="177"/>
      <c r="C1" s="254"/>
      <c r="D1" s="178"/>
      <c r="E1" s="179"/>
      <c r="F1" s="177"/>
      <c r="G1" s="180"/>
      <c r="H1" s="180"/>
      <c r="I1" s="181"/>
      <c r="J1" s="182"/>
      <c r="K1" s="183"/>
      <c r="L1" s="183"/>
      <c r="M1" s="184"/>
      <c r="N1" s="184"/>
      <c r="O1" s="185"/>
      <c r="P1" s="185"/>
      <c r="Q1" s="186"/>
      <c r="R1" s="187"/>
      <c r="S1" s="187"/>
      <c r="T1" s="188"/>
      <c r="U1" s="187"/>
      <c r="V1" s="187"/>
      <c r="W1" s="188"/>
      <c r="X1" s="187"/>
      <c r="Y1" s="187"/>
      <c r="Z1" s="188"/>
      <c r="AA1" s="187"/>
      <c r="AB1" s="187"/>
      <c r="AC1" s="188"/>
      <c r="AD1" s="187"/>
      <c r="AE1" s="187"/>
      <c r="AF1" s="188"/>
      <c r="AG1" s="187"/>
      <c r="AH1" s="187"/>
      <c r="AI1" s="188"/>
      <c r="AJ1" s="187"/>
      <c r="AK1" s="187"/>
      <c r="AL1" s="188"/>
      <c r="AM1" s="187"/>
      <c r="AN1" s="187"/>
      <c r="AO1" s="188"/>
      <c r="AP1" s="187"/>
      <c r="AQ1" s="187"/>
      <c r="AR1" s="188"/>
      <c r="AS1" s="189"/>
      <c r="AT1" s="190"/>
      <c r="AU1" s="190"/>
      <c r="AV1" s="190"/>
      <c r="AW1" s="190"/>
      <c r="AX1" s="190"/>
      <c r="AY1" s="190"/>
      <c r="AZ1" s="190"/>
      <c r="BA1" s="190"/>
      <c r="BB1" s="190"/>
      <c r="BC1" s="191"/>
      <c r="BD1" s="192"/>
      <c r="BE1" s="193"/>
      <c r="BF1" s="194"/>
      <c r="BG1" s="195"/>
      <c r="BH1" s="193"/>
      <c r="BI1" s="193"/>
      <c r="BJ1" s="194"/>
      <c r="BK1" s="194"/>
      <c r="BL1" s="194"/>
      <c r="BM1" s="193"/>
      <c r="BN1" s="193"/>
      <c r="BO1" s="196"/>
      <c r="BP1" s="197"/>
      <c r="BQ1" s="196"/>
      <c r="BR1" s="196"/>
      <c r="BS1" s="198"/>
      <c r="BT1" s="198"/>
      <c r="BU1" s="198"/>
      <c r="BV1" s="198"/>
      <c r="BW1" s="198"/>
      <c r="BX1" s="198"/>
      <c r="BY1" s="198"/>
      <c r="BZ1" s="199"/>
      <c r="CA1" s="199"/>
      <c r="CB1" s="199"/>
      <c r="CC1" s="200"/>
      <c r="CD1" s="200"/>
      <c r="CE1" s="200"/>
      <c r="CF1" s="200"/>
      <c r="CG1" s="200"/>
      <c r="CH1" s="200"/>
      <c r="CI1" s="200"/>
      <c r="CJ1" s="200"/>
      <c r="CK1" s="200"/>
      <c r="CL1" s="200"/>
      <c r="CM1" s="201"/>
      <c r="CN1" s="201"/>
      <c r="CO1" s="200"/>
      <c r="CP1" s="202"/>
      <c r="CQ1" s="200"/>
      <c r="CR1" s="203"/>
      <c r="CS1" s="204"/>
      <c r="CT1" s="205"/>
      <c r="CU1" s="205"/>
      <c r="CW1" s="184"/>
      <c r="CY1" s="205"/>
      <c r="CZ1" s="207"/>
      <c r="DA1" s="208"/>
      <c r="DB1" s="183"/>
      <c r="DC1" s="209"/>
      <c r="DD1" s="210"/>
      <c r="DE1" s="211"/>
      <c r="DF1" s="207"/>
      <c r="DG1" s="209"/>
      <c r="DH1" s="200"/>
      <c r="DI1" s="212"/>
      <c r="DJ1" s="182"/>
      <c r="DK1" s="213"/>
      <c r="DM1" s="214"/>
      <c r="DN1" s="214"/>
      <c r="DO1" s="215"/>
      <c r="DP1" s="215"/>
      <c r="DQ1" s="214"/>
      <c r="DR1" s="214"/>
      <c r="DS1" s="215"/>
      <c r="DT1" s="215"/>
    </row>
    <row r="2" spans="1:124" s="206" customFormat="1" ht="17">
      <c r="A2" s="90" t="s">
        <v>91</v>
      </c>
      <c r="B2" s="216"/>
      <c r="C2" s="255"/>
      <c r="D2" s="178"/>
      <c r="E2" s="179"/>
      <c r="F2" s="217"/>
      <c r="G2" s="218"/>
      <c r="H2" s="218"/>
      <c r="I2" s="219"/>
      <c r="J2" s="182"/>
      <c r="K2" s="183"/>
      <c r="L2" s="183"/>
      <c r="M2" s="184"/>
      <c r="N2" s="184"/>
      <c r="O2" s="185"/>
      <c r="P2" s="185"/>
      <c r="Q2" s="186"/>
      <c r="R2" s="187"/>
      <c r="S2" s="187"/>
      <c r="T2" s="188"/>
      <c r="U2" s="187"/>
      <c r="V2" s="187"/>
      <c r="W2" s="188"/>
      <c r="X2" s="187"/>
      <c r="Y2" s="187"/>
      <c r="Z2" s="188"/>
      <c r="AA2" s="187"/>
      <c r="AB2" s="187"/>
      <c r="AC2" s="188"/>
      <c r="AD2" s="187"/>
      <c r="AE2" s="187"/>
      <c r="AF2" s="188"/>
      <c r="AG2" s="187"/>
      <c r="AH2" s="187"/>
      <c r="AI2" s="188"/>
      <c r="AJ2" s="187"/>
      <c r="AK2" s="187"/>
      <c r="AL2" s="188"/>
      <c r="AM2" s="187"/>
      <c r="AN2" s="187"/>
      <c r="AO2" s="188"/>
      <c r="AP2" s="187"/>
      <c r="AQ2" s="187"/>
      <c r="AR2" s="188"/>
      <c r="AS2" s="189"/>
      <c r="AT2" s="190"/>
      <c r="AU2" s="190"/>
      <c r="AV2" s="190"/>
      <c r="AW2" s="190"/>
      <c r="AX2" s="190"/>
      <c r="AY2" s="190"/>
      <c r="AZ2" s="190"/>
      <c r="BA2" s="190"/>
      <c r="BB2" s="190"/>
      <c r="BC2" s="191"/>
      <c r="BD2" s="192"/>
      <c r="BE2" s="193"/>
      <c r="BF2" s="194"/>
      <c r="BG2" s="195"/>
      <c r="BH2" s="193"/>
      <c r="BI2" s="193"/>
      <c r="BJ2" s="194"/>
      <c r="BK2" s="194"/>
      <c r="BL2" s="194"/>
      <c r="BM2" s="193"/>
      <c r="BN2" s="193"/>
      <c r="BO2" s="196"/>
      <c r="BP2" s="197"/>
      <c r="BQ2" s="196"/>
      <c r="BR2" s="196"/>
      <c r="BS2" s="198"/>
      <c r="BT2" s="198"/>
      <c r="BU2" s="198"/>
      <c r="BV2" s="198"/>
      <c r="BW2" s="198"/>
      <c r="BX2" s="198"/>
      <c r="BY2" s="198"/>
      <c r="BZ2" s="199"/>
      <c r="CA2" s="199"/>
      <c r="CB2" s="199"/>
      <c r="CC2" s="200"/>
      <c r="CD2" s="200"/>
      <c r="CE2" s="200"/>
      <c r="CF2" s="200"/>
      <c r="CG2" s="200"/>
      <c r="CH2" s="200"/>
      <c r="CI2" s="200"/>
      <c r="CJ2" s="200"/>
      <c r="CK2" s="200"/>
      <c r="CL2" s="200"/>
      <c r="CM2" s="201"/>
      <c r="CN2" s="201"/>
      <c r="CO2" s="200"/>
      <c r="CP2" s="202"/>
      <c r="CQ2" s="200"/>
      <c r="CR2" s="203"/>
      <c r="CS2" s="204"/>
      <c r="CT2" s="205"/>
      <c r="CU2" s="205"/>
      <c r="CW2" s="184"/>
      <c r="CY2" s="205"/>
      <c r="CZ2" s="207"/>
      <c r="DA2" s="208"/>
      <c r="DB2" s="183"/>
      <c r="DC2" s="209"/>
      <c r="DD2" s="210"/>
      <c r="DE2" s="211"/>
      <c r="DF2" s="207"/>
      <c r="DG2" s="209"/>
      <c r="DH2" s="200"/>
      <c r="DI2" s="212"/>
      <c r="DJ2" s="182"/>
      <c r="DK2" s="213"/>
      <c r="DM2" s="214"/>
      <c r="DN2" s="214"/>
      <c r="DO2" s="215"/>
      <c r="DP2" s="215"/>
      <c r="DQ2" s="214"/>
      <c r="DR2" s="214"/>
      <c r="DS2" s="215"/>
      <c r="DT2" s="215"/>
    </row>
    <row r="3" spans="1:124" s="224" customFormat="1" ht="30" customHeight="1">
      <c r="A3" s="91" t="s">
        <v>98</v>
      </c>
      <c r="B3" s="220"/>
      <c r="C3" s="231"/>
      <c r="D3" s="222"/>
      <c r="E3" s="223"/>
      <c r="G3" s="225"/>
      <c r="H3" s="225"/>
      <c r="I3" s="226"/>
      <c r="J3" s="221"/>
      <c r="K3" s="227"/>
      <c r="L3" s="227"/>
      <c r="M3" s="228"/>
      <c r="N3" s="228"/>
      <c r="O3" s="229"/>
      <c r="P3" s="229"/>
      <c r="Q3" s="230"/>
      <c r="R3" s="231"/>
      <c r="S3" s="231"/>
      <c r="T3" s="232"/>
      <c r="U3" s="231"/>
      <c r="V3" s="231"/>
      <c r="W3" s="232"/>
      <c r="X3" s="231"/>
      <c r="Y3" s="231"/>
      <c r="Z3" s="232"/>
      <c r="AA3" s="231"/>
      <c r="AB3" s="231"/>
      <c r="AC3" s="232"/>
      <c r="AD3" s="231"/>
      <c r="AE3" s="231"/>
      <c r="AF3" s="232"/>
      <c r="AG3" s="231"/>
      <c r="AH3" s="231"/>
      <c r="AI3" s="232"/>
      <c r="AJ3" s="231"/>
      <c r="AK3" s="231"/>
      <c r="AL3" s="232"/>
      <c r="AM3" s="231"/>
      <c r="AN3" s="231"/>
      <c r="AO3" s="232"/>
      <c r="AP3" s="231"/>
      <c r="AQ3" s="231"/>
      <c r="AR3" s="232"/>
      <c r="AS3" s="233"/>
      <c r="AT3" s="234"/>
      <c r="AU3" s="234"/>
      <c r="AV3" s="234"/>
      <c r="AW3" s="234"/>
      <c r="AX3" s="234"/>
      <c r="AY3" s="234"/>
      <c r="AZ3" s="234"/>
      <c r="BA3" s="234"/>
      <c r="BB3" s="234"/>
      <c r="BC3" s="235"/>
      <c r="BD3" s="236"/>
      <c r="BE3" s="237"/>
      <c r="BF3" s="238"/>
      <c r="BG3" s="239"/>
      <c r="BH3" s="237"/>
      <c r="BI3" s="237"/>
      <c r="BJ3" s="238"/>
      <c r="BK3" s="238"/>
      <c r="BL3" s="238"/>
      <c r="BM3" s="237"/>
      <c r="BN3" s="237"/>
      <c r="BO3" s="240"/>
      <c r="BP3" s="241"/>
      <c r="BQ3" s="240"/>
      <c r="BR3" s="240"/>
      <c r="BS3" s="242"/>
      <c r="BT3" s="242"/>
      <c r="BU3" s="242"/>
      <c r="BV3" s="242"/>
      <c r="BW3" s="242"/>
      <c r="BX3" s="242"/>
      <c r="BY3" s="242"/>
      <c r="BZ3" s="243"/>
      <c r="CA3" s="243"/>
      <c r="CB3" s="243"/>
      <c r="CC3" s="230"/>
      <c r="CD3" s="230"/>
      <c r="CE3" s="230"/>
      <c r="CF3" s="230"/>
      <c r="CG3" s="230"/>
      <c r="CH3" s="230"/>
      <c r="CI3" s="230"/>
      <c r="CJ3" s="230"/>
      <c r="CK3" s="230"/>
      <c r="CL3" s="230"/>
      <c r="CM3" s="226"/>
      <c r="CN3" s="226"/>
      <c r="CO3" s="230"/>
      <c r="CP3" s="244"/>
      <c r="CQ3" s="230"/>
      <c r="CR3" s="245"/>
      <c r="CS3" s="246"/>
      <c r="CT3" s="220"/>
      <c r="CU3" s="220"/>
      <c r="CW3" s="228"/>
      <c r="CY3" s="220"/>
      <c r="CZ3" s="247"/>
      <c r="DA3" s="248"/>
      <c r="DB3" s="227"/>
      <c r="DC3" s="249"/>
      <c r="DD3" s="226"/>
      <c r="DE3" s="225"/>
      <c r="DF3" s="247"/>
      <c r="DG3" s="249"/>
      <c r="DH3" s="230"/>
      <c r="DI3" s="250"/>
      <c r="DJ3" s="221"/>
      <c r="DK3" s="251"/>
      <c r="DM3" s="627"/>
      <c r="DN3" s="627"/>
      <c r="DO3" s="627"/>
      <c r="DP3" s="252"/>
      <c r="DQ3" s="627"/>
      <c r="DR3" s="627"/>
      <c r="DS3" s="627"/>
      <c r="DT3" s="252"/>
    </row>
    <row r="4" spans="1:124">
      <c r="A4" s="264"/>
      <c r="B4" s="264"/>
      <c r="C4" s="267"/>
      <c r="D4" s="264"/>
      <c r="E4" s="264"/>
    </row>
    <row r="5" spans="1:124" ht="17">
      <c r="A5" s="269" t="s">
        <v>97</v>
      </c>
      <c r="B5" s="268">
        <v>42400</v>
      </c>
      <c r="C5" s="267"/>
      <c r="D5" s="264"/>
      <c r="E5" s="264"/>
    </row>
    <row r="6" spans="1:124">
      <c r="A6" s="264"/>
      <c r="B6" s="264"/>
      <c r="C6" s="267"/>
      <c r="D6" s="264"/>
      <c r="E6" s="264"/>
    </row>
    <row r="7" spans="1:124" s="258" customFormat="1" ht="26" customHeight="1">
      <c r="A7" s="265"/>
      <c r="B7" s="428" t="s">
        <v>92</v>
      </c>
      <c r="C7" s="429"/>
      <c r="D7" s="430"/>
      <c r="E7" s="265"/>
    </row>
    <row r="8" spans="1:124">
      <c r="A8" s="264"/>
      <c r="B8" s="259"/>
      <c r="C8" s="260"/>
      <c r="D8" s="259"/>
      <c r="E8" s="264"/>
    </row>
    <row r="9" spans="1:124" ht="19" customHeight="1">
      <c r="A9" s="264"/>
      <c r="B9" s="259" t="s">
        <v>93</v>
      </c>
      <c r="C9" s="260">
        <f>'Republican Party'!V68</f>
        <v>2773</v>
      </c>
      <c r="D9" s="259"/>
      <c r="E9" s="264"/>
    </row>
    <row r="10" spans="1:124" s="257" customFormat="1" ht="19" customHeight="1">
      <c r="A10" s="266"/>
      <c r="B10" s="261" t="s">
        <v>151</v>
      </c>
      <c r="C10" s="262">
        <f>C9/2</f>
        <v>1386.5</v>
      </c>
      <c r="D10" s="261"/>
      <c r="E10" s="266"/>
    </row>
    <row r="11" spans="1:124" ht="19" customHeight="1">
      <c r="A11" s="264"/>
      <c r="B11" s="259"/>
      <c r="C11" s="260"/>
      <c r="D11" s="259"/>
      <c r="E11" s="264"/>
    </row>
    <row r="12" spans="1:124" ht="19" customHeight="1">
      <c r="A12" s="264"/>
      <c r="B12" s="259" t="s">
        <v>90</v>
      </c>
      <c r="C12" s="260">
        <f>'Republican Party'!Z68</f>
        <v>0</v>
      </c>
      <c r="D12" s="263">
        <f t="shared" ref="D12:D20" si="0">C12/C$9</f>
        <v>0</v>
      </c>
      <c r="E12" s="264"/>
    </row>
    <row r="13" spans="1:124" ht="32" customHeight="1">
      <c r="A13" s="264"/>
      <c r="B13" s="259" t="s">
        <v>82</v>
      </c>
      <c r="C13" s="260">
        <f>'Republican Party'!AC68</f>
        <v>0</v>
      </c>
      <c r="D13" s="263">
        <f t="shared" si="0"/>
        <v>0</v>
      </c>
      <c r="E13" s="264"/>
    </row>
    <row r="14" spans="1:124" ht="19" customHeight="1">
      <c r="A14" s="264"/>
      <c r="B14" s="259" t="s">
        <v>85</v>
      </c>
      <c r="C14" s="260">
        <f>'Republican Party'!AL68</f>
        <v>0</v>
      </c>
      <c r="D14" s="263">
        <f>C14/C$9</f>
        <v>0</v>
      </c>
      <c r="E14" s="264"/>
    </row>
    <row r="15" spans="1:124" ht="19" customHeight="1">
      <c r="A15" s="264"/>
      <c r="B15" s="259" t="s">
        <v>149</v>
      </c>
      <c r="C15" s="260">
        <f>'Republican Party'!AX68</f>
        <v>0</v>
      </c>
      <c r="D15" s="263">
        <f>C15/C$9</f>
        <v>0</v>
      </c>
      <c r="E15" s="264"/>
    </row>
    <row r="16" spans="1:124" ht="19" customHeight="1">
      <c r="A16" s="264"/>
      <c r="B16" s="259" t="s">
        <v>150</v>
      </c>
      <c r="C16" s="260">
        <f>'Republican Party'!BA68</f>
        <v>0</v>
      </c>
      <c r="D16" s="263">
        <f>C16/C$9</f>
        <v>0</v>
      </c>
      <c r="E16" s="264"/>
    </row>
    <row r="17" spans="1:5" ht="32" customHeight="1">
      <c r="A17" s="264"/>
      <c r="B17" s="259" t="s">
        <v>83</v>
      </c>
      <c r="C17" s="260">
        <f>'Republican Party'!AF68</f>
        <v>0</v>
      </c>
      <c r="D17" s="263">
        <f t="shared" si="0"/>
        <v>0</v>
      </c>
      <c r="E17" s="264"/>
    </row>
    <row r="18" spans="1:5" ht="19" customHeight="1">
      <c r="A18" s="264"/>
      <c r="B18" s="259" t="s">
        <v>84</v>
      </c>
      <c r="C18" s="260">
        <f>'Republican Party'!AI68</f>
        <v>0</v>
      </c>
      <c r="D18" s="263">
        <f t="shared" si="0"/>
        <v>0</v>
      </c>
      <c r="E18" s="264"/>
    </row>
    <row r="19" spans="1:5" ht="19" customHeight="1">
      <c r="A19" s="264"/>
      <c r="B19" s="259" t="s">
        <v>86</v>
      </c>
      <c r="C19" s="260">
        <f>'Republican Party'!AO68</f>
        <v>0</v>
      </c>
      <c r="D19" s="263">
        <f t="shared" si="0"/>
        <v>0</v>
      </c>
      <c r="E19" s="264"/>
    </row>
    <row r="20" spans="1:5" ht="19" customHeight="1">
      <c r="A20" s="264"/>
      <c r="B20" s="259" t="s">
        <v>142</v>
      </c>
      <c r="C20" s="260">
        <f>'Republican Party'!AR68</f>
        <v>0</v>
      </c>
      <c r="D20" s="263">
        <f t="shared" si="0"/>
        <v>0</v>
      </c>
      <c r="E20" s="264"/>
    </row>
    <row r="21" spans="1:5" ht="19" customHeight="1">
      <c r="A21" s="264"/>
      <c r="B21" s="259" t="s">
        <v>158</v>
      </c>
      <c r="C21" s="260">
        <f>'Republican Party'!BD68</f>
        <v>0</v>
      </c>
      <c r="D21" s="263">
        <f t="shared" ref="D21" si="1">C21/C$9</f>
        <v>0</v>
      </c>
      <c r="E21" s="264"/>
    </row>
    <row r="22" spans="1:5" ht="32" customHeight="1">
      <c r="A22" s="264"/>
      <c r="B22" s="259" t="s">
        <v>143</v>
      </c>
      <c r="C22" s="260">
        <f>'Republican Party'!AU68</f>
        <v>0</v>
      </c>
      <c r="D22" s="263">
        <f>C22/C$9</f>
        <v>0</v>
      </c>
      <c r="E22" s="264"/>
    </row>
    <row r="23" spans="1:5" ht="32" customHeight="1">
      <c r="A23" s="264"/>
      <c r="B23" s="259" t="s">
        <v>99</v>
      </c>
      <c r="C23" s="260">
        <f>SUM('Republican Party'!Y68+'Republican Party'!S68+'Republican Party'!R68+'Republican Party'!H68)-SUM('Republican Party'!Z66:'Republican Party'!BD66)</f>
        <v>512</v>
      </c>
      <c r="D23" s="263">
        <f>C23/C$9</f>
        <v>0.18463757663180672</v>
      </c>
      <c r="E23" s="264"/>
    </row>
    <row r="24" spans="1:5">
      <c r="A24" s="264"/>
      <c r="B24" s="259"/>
      <c r="C24" s="260"/>
      <c r="D24" s="259"/>
      <c r="E24" s="264"/>
    </row>
    <row r="25" spans="1:5">
      <c r="A25" s="264"/>
      <c r="B25" s="259"/>
      <c r="C25" s="260"/>
      <c r="D25" s="259"/>
      <c r="E25" s="264"/>
    </row>
    <row r="26" spans="1:5">
      <c r="A26" s="264"/>
      <c r="B26" s="264"/>
      <c r="C26" s="267"/>
      <c r="D26" s="264"/>
      <c r="E26" s="264"/>
    </row>
    <row r="27" spans="1:5" ht="28" customHeight="1">
      <c r="A27" s="264"/>
      <c r="B27" s="420" t="s">
        <v>94</v>
      </c>
      <c r="C27" s="421"/>
      <c r="D27" s="422"/>
      <c r="E27" s="264"/>
    </row>
    <row r="28" spans="1:5">
      <c r="A28" s="264"/>
      <c r="B28" s="423"/>
      <c r="C28" s="424"/>
      <c r="D28" s="423"/>
      <c r="E28" s="264"/>
    </row>
    <row r="29" spans="1:5">
      <c r="A29" s="264"/>
      <c r="B29" s="423" t="s">
        <v>93</v>
      </c>
      <c r="C29" s="424">
        <f>'Democratic Party'!U69</f>
        <v>4764</v>
      </c>
      <c r="D29" s="423"/>
      <c r="E29" s="264"/>
    </row>
    <row r="30" spans="1:5" ht="22" customHeight="1">
      <c r="A30" s="264"/>
      <c r="B30" s="425" t="s">
        <v>151</v>
      </c>
      <c r="C30" s="426">
        <f>C29/2</f>
        <v>2382</v>
      </c>
      <c r="D30" s="425"/>
      <c r="E30" s="264"/>
    </row>
    <row r="31" spans="1:5">
      <c r="A31" s="264"/>
      <c r="B31" s="423"/>
      <c r="C31" s="424"/>
      <c r="D31" s="423"/>
      <c r="E31" s="264"/>
    </row>
    <row r="32" spans="1:5" ht="26" customHeight="1">
      <c r="A32" s="264"/>
      <c r="B32" s="423" t="s">
        <v>160</v>
      </c>
      <c r="C32" s="424">
        <f>'Democratic Party'!Y69</f>
        <v>331</v>
      </c>
      <c r="D32" s="427">
        <f>C32/C$29</f>
        <v>6.947942905121747E-2</v>
      </c>
      <c r="E32" s="264"/>
    </row>
    <row r="33" spans="1:5" ht="26" customHeight="1">
      <c r="A33" s="264"/>
      <c r="B33" s="423" t="s">
        <v>95</v>
      </c>
      <c r="C33" s="424">
        <f>'Democratic Party'!AB69</f>
        <v>11</v>
      </c>
      <c r="D33" s="427">
        <f>C33/C$29</f>
        <v>2.3089840470193117E-3</v>
      </c>
      <c r="E33" s="264"/>
    </row>
    <row r="34" spans="1:5" ht="26" customHeight="1">
      <c r="A34" s="264"/>
      <c r="B34" s="423" t="s">
        <v>96</v>
      </c>
      <c r="C34" s="424">
        <f>'Democratic Party'!AE69</f>
        <v>3</v>
      </c>
      <c r="D34" s="427">
        <f>C34/C$29</f>
        <v>6.2972292191435767E-4</v>
      </c>
      <c r="E34" s="264"/>
    </row>
    <row r="35" spans="1:5" ht="26" customHeight="1">
      <c r="A35" s="264"/>
      <c r="B35" s="423" t="s">
        <v>99</v>
      </c>
      <c r="C35" s="424">
        <f>'Democratic Party'!X69-SUM('Democratic Party'!Y67:AG67)</f>
        <v>368</v>
      </c>
      <c r="D35" s="427">
        <f>C35/C$29</f>
        <v>7.724601175482787E-2</v>
      </c>
      <c r="E35" s="264"/>
    </row>
    <row r="36" spans="1:5">
      <c r="A36" s="264"/>
      <c r="B36" s="423"/>
      <c r="C36" s="424"/>
      <c r="D36" s="423"/>
      <c r="E36" s="264"/>
    </row>
    <row r="37" spans="1:5">
      <c r="A37" s="264"/>
      <c r="B37" s="423"/>
      <c r="C37" s="424"/>
      <c r="D37" s="423"/>
      <c r="E37" s="264"/>
    </row>
    <row r="38" spans="1:5" ht="56" customHeight="1">
      <c r="A38" s="264"/>
      <c r="B38" s="264"/>
      <c r="C38" s="267"/>
      <c r="D38" s="264"/>
      <c r="E38" s="264"/>
    </row>
  </sheetData>
  <mergeCells count="2">
    <mergeCell ref="DM3:DO3"/>
    <mergeCell ref="DQ3:DS3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0"/>
  <sheetViews>
    <sheetView topLeftCell="A78" zoomScale="125" zoomScaleNormal="125" zoomScalePageLayoutView="125" workbookViewId="0">
      <selection activeCell="C3" sqref="C3"/>
    </sheetView>
    <sheetView topLeftCell="A30" workbookViewId="1">
      <selection activeCell="H96" sqref="H96"/>
    </sheetView>
  </sheetViews>
  <sheetFormatPr baseColWidth="10" defaultRowHeight="15" x14ac:dyDescent="0"/>
  <cols>
    <col min="1" max="1" width="1.6640625" style="497" customWidth="1"/>
    <col min="2" max="2" width="5" style="507" customWidth="1"/>
    <col min="3" max="3" width="39.6640625" bestFit="1" customWidth="1"/>
    <col min="5" max="6" width="14.6640625" customWidth="1"/>
  </cols>
  <sheetData>
    <row r="1" spans="1:8">
      <c r="D1" s="497"/>
      <c r="E1" s="497"/>
      <c r="F1" s="497"/>
      <c r="G1" s="497"/>
      <c r="H1" s="497"/>
    </row>
    <row r="2" spans="1:8" ht="18">
      <c r="B2" s="503" t="s">
        <v>193</v>
      </c>
      <c r="C2" s="498"/>
      <c r="D2" s="498"/>
      <c r="E2" s="498"/>
      <c r="F2" s="498"/>
      <c r="H2" s="497"/>
    </row>
    <row r="3" spans="1:8" ht="24" customHeight="1">
      <c r="C3" s="498"/>
      <c r="D3" s="498"/>
      <c r="E3" s="517" t="s">
        <v>176</v>
      </c>
      <c r="F3" s="518" t="s">
        <v>177</v>
      </c>
      <c r="G3" s="497"/>
      <c r="H3" s="497"/>
    </row>
    <row r="4" spans="1:8">
      <c r="B4" s="628">
        <v>1</v>
      </c>
      <c r="C4" s="494">
        <v>42401</v>
      </c>
      <c r="D4" s="501"/>
      <c r="E4" s="135" t="s">
        <v>4</v>
      </c>
      <c r="F4" s="354" t="s">
        <v>4</v>
      </c>
      <c r="G4" s="497"/>
      <c r="H4" s="497"/>
    </row>
    <row r="5" spans="1:8">
      <c r="B5" s="629"/>
      <c r="C5" s="494">
        <v>42409</v>
      </c>
      <c r="D5" s="501"/>
      <c r="E5" s="135" t="s">
        <v>7</v>
      </c>
      <c r="F5" s="354" t="s">
        <v>7</v>
      </c>
      <c r="G5" s="497"/>
      <c r="H5" s="497"/>
    </row>
    <row r="6" spans="1:8">
      <c r="B6" s="629"/>
      <c r="C6" s="494">
        <v>42420</v>
      </c>
      <c r="D6" s="501"/>
      <c r="E6" s="135" t="s">
        <v>9</v>
      </c>
      <c r="F6" s="354" t="s">
        <v>13</v>
      </c>
      <c r="G6" s="497"/>
      <c r="H6" s="497"/>
    </row>
    <row r="7" spans="1:8">
      <c r="B7" s="629"/>
      <c r="C7" s="316">
        <v>42423</v>
      </c>
      <c r="D7" s="501"/>
      <c r="E7" s="135" t="s">
        <v>13</v>
      </c>
      <c r="F7" s="467"/>
      <c r="G7" s="497"/>
      <c r="H7" s="497"/>
    </row>
    <row r="8" spans="1:8">
      <c r="B8" s="630"/>
      <c r="C8" s="348">
        <v>42427</v>
      </c>
      <c r="D8" s="501"/>
      <c r="E8" s="502"/>
      <c r="F8" s="354" t="s">
        <v>9</v>
      </c>
      <c r="G8" s="497"/>
      <c r="H8" s="497"/>
    </row>
    <row r="9" spans="1:8" s="496" customFormat="1">
      <c r="A9" s="497"/>
      <c r="B9" s="507"/>
      <c r="C9" s="499"/>
      <c r="D9" s="499"/>
      <c r="E9" s="499"/>
      <c r="F9" s="499"/>
      <c r="G9" s="497"/>
      <c r="H9" s="497"/>
    </row>
    <row r="10" spans="1:8" ht="15" customHeight="1">
      <c r="B10" s="512">
        <v>2</v>
      </c>
      <c r="C10" s="494">
        <v>42430</v>
      </c>
      <c r="D10" s="501"/>
      <c r="E10" s="135" t="s">
        <v>14</v>
      </c>
      <c r="F10" s="354" t="s">
        <v>14</v>
      </c>
      <c r="G10" s="497"/>
      <c r="H10" s="497"/>
    </row>
    <row r="11" spans="1:8" ht="15" customHeight="1">
      <c r="B11" s="513"/>
      <c r="C11" s="316">
        <v>42430</v>
      </c>
      <c r="D11" s="501"/>
      <c r="E11" s="135" t="s">
        <v>15</v>
      </c>
      <c r="F11" s="467"/>
      <c r="G11" s="497"/>
      <c r="H11" s="497"/>
    </row>
    <row r="12" spans="1:8" ht="15" customHeight="1">
      <c r="B12" s="513"/>
      <c r="C12" s="348">
        <v>42430</v>
      </c>
      <c r="D12" s="501"/>
      <c r="E12" s="502"/>
      <c r="F12" s="354" t="s">
        <v>49</v>
      </c>
      <c r="G12" s="497"/>
      <c r="H12" s="497"/>
    </row>
    <row r="13" spans="1:8" ht="15" customHeight="1">
      <c r="B13" s="513"/>
      <c r="C13" s="494">
        <v>42430</v>
      </c>
      <c r="D13" s="501"/>
      <c r="E13" s="135" t="s">
        <v>16</v>
      </c>
      <c r="F13" s="354" t="s">
        <v>16</v>
      </c>
      <c r="G13" s="497"/>
      <c r="H13" s="497"/>
    </row>
    <row r="14" spans="1:8" ht="15" customHeight="1">
      <c r="B14" s="513"/>
      <c r="C14" s="494">
        <v>42430</v>
      </c>
      <c r="D14" s="501"/>
      <c r="E14" s="135" t="s">
        <v>17</v>
      </c>
      <c r="F14" s="354" t="s">
        <v>17</v>
      </c>
      <c r="G14" s="497"/>
      <c r="H14" s="497"/>
    </row>
    <row r="15" spans="1:8" ht="15" customHeight="1">
      <c r="B15" s="513"/>
      <c r="C15" s="494">
        <v>42430</v>
      </c>
      <c r="D15" s="501"/>
      <c r="E15" s="135" t="s">
        <v>18</v>
      </c>
      <c r="F15" s="354" t="s">
        <v>18</v>
      </c>
      <c r="G15" s="497"/>
      <c r="H15" s="497"/>
    </row>
    <row r="16" spans="1:8" ht="15" customHeight="1">
      <c r="B16" s="513"/>
      <c r="C16" s="494">
        <v>42430</v>
      </c>
      <c r="D16" s="501"/>
      <c r="E16" s="135" t="s">
        <v>19</v>
      </c>
      <c r="F16" s="354" t="s">
        <v>19</v>
      </c>
      <c r="G16" s="497"/>
      <c r="H16" s="497"/>
    </row>
    <row r="17" spans="1:8" ht="15" customHeight="1">
      <c r="B17" s="513"/>
      <c r="C17" s="494">
        <v>42430</v>
      </c>
      <c r="D17" s="501"/>
      <c r="E17" s="135" t="s">
        <v>20</v>
      </c>
      <c r="F17" s="354" t="s">
        <v>20</v>
      </c>
      <c r="G17" s="497"/>
      <c r="H17" s="497"/>
    </row>
    <row r="18" spans="1:8" ht="15" customHeight="1">
      <c r="B18" s="513"/>
      <c r="C18" s="316">
        <v>42430</v>
      </c>
      <c r="D18" s="501"/>
      <c r="E18" s="135" t="s">
        <v>21</v>
      </c>
      <c r="F18" s="467"/>
      <c r="G18" s="497"/>
      <c r="H18" s="497"/>
    </row>
    <row r="19" spans="1:8" ht="15" customHeight="1">
      <c r="B19" s="513"/>
      <c r="C19" s="494">
        <v>42430</v>
      </c>
      <c r="D19" s="501"/>
      <c r="E19" s="135" t="s">
        <v>22</v>
      </c>
      <c r="F19" s="354" t="s">
        <v>22</v>
      </c>
      <c r="G19" s="497"/>
      <c r="H19" s="497"/>
    </row>
    <row r="20" spans="1:8" ht="15" customHeight="1">
      <c r="B20" s="513"/>
      <c r="C20" s="494">
        <v>42430</v>
      </c>
      <c r="D20" s="501"/>
      <c r="E20" s="135" t="s">
        <v>23</v>
      </c>
      <c r="F20" s="354" t="s">
        <v>23</v>
      </c>
      <c r="G20" s="497"/>
      <c r="H20" s="497"/>
    </row>
    <row r="21" spans="1:8" ht="15" customHeight="1">
      <c r="B21" s="513"/>
      <c r="C21" s="494">
        <v>42430</v>
      </c>
      <c r="D21" s="501"/>
      <c r="E21" s="135" t="s">
        <v>24</v>
      </c>
      <c r="F21" s="354" t="s">
        <v>24</v>
      </c>
      <c r="G21" s="497"/>
      <c r="H21" s="497"/>
    </row>
    <row r="22" spans="1:8" ht="15" customHeight="1">
      <c r="B22" s="513"/>
      <c r="C22" s="494">
        <v>42430</v>
      </c>
      <c r="D22" s="501"/>
      <c r="E22" s="135" t="s">
        <v>25</v>
      </c>
      <c r="F22" s="354" t="s">
        <v>25</v>
      </c>
      <c r="G22" s="497"/>
      <c r="H22" s="497"/>
    </row>
    <row r="23" spans="1:8" ht="15" customHeight="1">
      <c r="B23" s="513"/>
      <c r="C23" s="494">
        <v>42430</v>
      </c>
      <c r="D23" s="501"/>
      <c r="E23" s="135" t="s">
        <v>26</v>
      </c>
      <c r="F23" s="354" t="s">
        <v>26</v>
      </c>
      <c r="G23" s="497"/>
      <c r="H23" s="497"/>
    </row>
    <row r="24" spans="1:8" ht="15" customHeight="1">
      <c r="B24" s="514"/>
      <c r="C24" s="316">
        <v>42430</v>
      </c>
      <c r="D24" s="501"/>
      <c r="E24" s="135" t="s">
        <v>27</v>
      </c>
      <c r="F24" s="467"/>
      <c r="G24" s="497"/>
      <c r="H24" s="497"/>
    </row>
    <row r="25" spans="1:8" s="496" customFormat="1">
      <c r="A25" s="497"/>
      <c r="B25" s="507"/>
      <c r="C25" s="499"/>
      <c r="D25" s="499"/>
      <c r="E25" s="499"/>
      <c r="F25" s="499"/>
      <c r="G25" s="497"/>
      <c r="H25" s="497"/>
    </row>
    <row r="26" spans="1:8" ht="15" customHeight="1">
      <c r="B26" s="512">
        <v>3</v>
      </c>
      <c r="C26" s="494">
        <v>42434</v>
      </c>
      <c r="D26" s="501"/>
      <c r="E26" s="135" t="s">
        <v>28</v>
      </c>
      <c r="F26" s="354" t="s">
        <v>28</v>
      </c>
      <c r="G26" s="497"/>
      <c r="H26" s="497"/>
    </row>
    <row r="27" spans="1:8" ht="15" customHeight="1">
      <c r="B27" s="513"/>
      <c r="C27" s="316">
        <v>42434</v>
      </c>
      <c r="D27" s="501"/>
      <c r="E27" s="135" t="s">
        <v>29</v>
      </c>
      <c r="F27" s="467"/>
      <c r="G27" s="497"/>
      <c r="H27" s="497"/>
    </row>
    <row r="28" spans="1:8" ht="15" customHeight="1">
      <c r="B28" s="513"/>
      <c r="C28" s="494">
        <v>42434</v>
      </c>
      <c r="D28" s="501"/>
      <c r="E28" s="135" t="s">
        <v>30</v>
      </c>
      <c r="F28" s="354" t="s">
        <v>30</v>
      </c>
      <c r="G28" s="497"/>
      <c r="H28" s="497"/>
    </row>
    <row r="29" spans="1:8" ht="15" customHeight="1">
      <c r="B29" s="513"/>
      <c r="C29" s="348">
        <v>42434</v>
      </c>
      <c r="D29" s="501"/>
      <c r="E29" s="439"/>
      <c r="F29" s="354" t="s">
        <v>60</v>
      </c>
      <c r="G29" s="497"/>
      <c r="H29" s="497"/>
    </row>
    <row r="30" spans="1:8" ht="15" customHeight="1">
      <c r="B30" s="513"/>
      <c r="C30" s="494">
        <v>42435</v>
      </c>
      <c r="D30" s="501"/>
      <c r="E30" s="135" t="s">
        <v>31</v>
      </c>
      <c r="F30" s="354" t="s">
        <v>31</v>
      </c>
      <c r="G30" s="497"/>
      <c r="H30" s="497"/>
    </row>
    <row r="31" spans="1:8" ht="15" customHeight="1">
      <c r="B31" s="513"/>
      <c r="C31" s="316">
        <v>42435</v>
      </c>
      <c r="D31" s="501"/>
      <c r="E31" s="135" t="s">
        <v>32</v>
      </c>
      <c r="F31" s="467"/>
      <c r="G31" s="497"/>
      <c r="H31" s="497"/>
    </row>
    <row r="32" spans="1:8" ht="15" customHeight="1">
      <c r="B32" s="513"/>
      <c r="C32" s="348">
        <v>42437</v>
      </c>
      <c r="D32" s="501"/>
      <c r="E32" s="439"/>
      <c r="F32" s="354" t="s">
        <v>163</v>
      </c>
      <c r="G32" s="497"/>
      <c r="H32" s="497"/>
    </row>
    <row r="33" spans="1:8" ht="15" customHeight="1">
      <c r="B33" s="513"/>
      <c r="C33" s="316">
        <v>42437</v>
      </c>
      <c r="D33" s="501"/>
      <c r="E33" s="135" t="s">
        <v>33</v>
      </c>
      <c r="F33" s="439"/>
      <c r="G33" s="497"/>
      <c r="H33" s="497"/>
    </row>
    <row r="34" spans="1:8" ht="15" customHeight="1">
      <c r="B34" s="513"/>
      <c r="C34" s="316">
        <v>42437</v>
      </c>
      <c r="D34" s="501"/>
      <c r="E34" s="135" t="s">
        <v>34</v>
      </c>
      <c r="F34" s="439"/>
      <c r="G34" s="497"/>
      <c r="H34" s="497"/>
    </row>
    <row r="35" spans="1:8" ht="15" customHeight="1">
      <c r="B35" s="513"/>
      <c r="C35" s="494">
        <v>42437</v>
      </c>
      <c r="D35" s="501"/>
      <c r="E35" s="135" t="s">
        <v>35</v>
      </c>
      <c r="F35" s="354" t="s">
        <v>35</v>
      </c>
      <c r="G35" s="497"/>
      <c r="H35" s="497"/>
    </row>
    <row r="36" spans="1:8" ht="18">
      <c r="B36" s="514"/>
      <c r="C36" s="494">
        <v>42437</v>
      </c>
      <c r="D36" s="501"/>
      <c r="E36" s="135" t="s">
        <v>36</v>
      </c>
      <c r="F36" s="354" t="s">
        <v>36</v>
      </c>
      <c r="G36" s="497"/>
      <c r="H36" s="497"/>
    </row>
    <row r="37" spans="1:8" s="496" customFormat="1">
      <c r="A37" s="497"/>
      <c r="B37" s="507"/>
      <c r="C37" s="499"/>
      <c r="D37" s="499"/>
      <c r="E37" s="499"/>
      <c r="F37" s="499"/>
      <c r="G37" s="497"/>
      <c r="H37" s="497"/>
    </row>
    <row r="38" spans="1:8">
      <c r="B38" s="628">
        <v>4</v>
      </c>
      <c r="C38" s="316">
        <v>42441</v>
      </c>
      <c r="D38" s="501"/>
      <c r="E38" s="135" t="s">
        <v>37</v>
      </c>
      <c r="F38" s="439"/>
      <c r="G38" s="497"/>
      <c r="H38" s="497"/>
    </row>
    <row r="39" spans="1:8">
      <c r="B39" s="629"/>
      <c r="C39" s="316">
        <v>42441</v>
      </c>
      <c r="D39" s="501"/>
      <c r="E39" s="135" t="s">
        <v>39</v>
      </c>
      <c r="F39" s="439"/>
      <c r="G39" s="497"/>
      <c r="H39" s="497"/>
    </row>
    <row r="40" spans="1:8">
      <c r="B40" s="629"/>
      <c r="C40" s="494">
        <v>42444</v>
      </c>
      <c r="D40" s="501"/>
      <c r="E40" s="135" t="s">
        <v>41</v>
      </c>
      <c r="F40" s="354" t="s">
        <v>41</v>
      </c>
      <c r="G40" s="497"/>
      <c r="H40" s="497"/>
    </row>
    <row r="41" spans="1:8">
      <c r="B41" s="629"/>
      <c r="C41" s="494">
        <v>42444</v>
      </c>
      <c r="D41" s="501"/>
      <c r="E41" s="135" t="s">
        <v>42</v>
      </c>
      <c r="F41" s="354" t="s">
        <v>42</v>
      </c>
      <c r="G41" s="497"/>
      <c r="H41" s="497"/>
    </row>
    <row r="42" spans="1:8">
      <c r="B42" s="629"/>
      <c r="C42" s="494">
        <v>42444</v>
      </c>
      <c r="D42" s="501"/>
      <c r="E42" s="135" t="s">
        <v>43</v>
      </c>
      <c r="F42" s="354" t="s">
        <v>43</v>
      </c>
      <c r="G42" s="497"/>
      <c r="H42" s="497"/>
    </row>
    <row r="43" spans="1:8">
      <c r="B43" s="629"/>
      <c r="C43" s="494">
        <v>42444</v>
      </c>
      <c r="D43" s="501"/>
      <c r="E43" s="135" t="s">
        <v>44</v>
      </c>
      <c r="F43" s="354" t="s">
        <v>44</v>
      </c>
      <c r="G43" s="497"/>
      <c r="H43" s="497"/>
    </row>
    <row r="44" spans="1:8">
      <c r="B44" s="629"/>
      <c r="C44" s="495">
        <v>42444</v>
      </c>
      <c r="D44" s="501"/>
      <c r="E44" s="135" t="s">
        <v>192</v>
      </c>
      <c r="F44" s="354" t="s">
        <v>192</v>
      </c>
      <c r="G44" s="497"/>
      <c r="H44" s="497"/>
    </row>
    <row r="45" spans="1:8">
      <c r="B45" s="630"/>
      <c r="C45" s="494">
        <v>42444</v>
      </c>
      <c r="D45" s="501"/>
      <c r="E45" s="135" t="s">
        <v>47</v>
      </c>
      <c r="F45" s="354" t="s">
        <v>47</v>
      </c>
      <c r="G45" s="497"/>
      <c r="H45" s="497"/>
    </row>
    <row r="46" spans="1:8" s="496" customFormat="1">
      <c r="A46" s="497"/>
      <c r="B46" s="507"/>
      <c r="C46" s="499"/>
      <c r="D46" s="499"/>
      <c r="E46" s="499"/>
      <c r="F46" s="499"/>
      <c r="G46" s="497"/>
      <c r="H46" s="497"/>
    </row>
    <row r="47" spans="1:8" ht="15" customHeight="1">
      <c r="B47" s="512">
        <v>5</v>
      </c>
      <c r="C47" s="316">
        <v>42448</v>
      </c>
      <c r="D47" s="501"/>
      <c r="E47" s="135" t="s">
        <v>48</v>
      </c>
      <c r="F47" s="439"/>
      <c r="G47" s="497"/>
      <c r="H47" s="497"/>
    </row>
    <row r="48" spans="1:8" ht="15" customHeight="1">
      <c r="B48" s="513"/>
      <c r="C48" s="316">
        <v>42451</v>
      </c>
      <c r="D48" s="501"/>
      <c r="E48" s="135" t="s">
        <v>49</v>
      </c>
      <c r="F48" s="439"/>
      <c r="G48" s="497"/>
      <c r="H48" s="497"/>
    </row>
    <row r="49" spans="1:8" ht="15" customHeight="1">
      <c r="B49" s="513"/>
      <c r="C49" s="494">
        <v>42451</v>
      </c>
      <c r="D49" s="501"/>
      <c r="E49" s="135" t="s">
        <v>50</v>
      </c>
      <c r="F49" s="354" t="s">
        <v>50</v>
      </c>
      <c r="G49" s="497"/>
      <c r="H49" s="497"/>
    </row>
    <row r="50" spans="1:8" ht="15" customHeight="1">
      <c r="B50" s="513"/>
      <c r="C50" s="348">
        <v>42451</v>
      </c>
      <c r="D50" s="501"/>
      <c r="E50" s="439"/>
      <c r="F50" s="354" t="s">
        <v>34</v>
      </c>
      <c r="G50" s="497"/>
      <c r="H50" s="497"/>
    </row>
    <row r="51" spans="1:8" ht="15" customHeight="1">
      <c r="B51" s="513"/>
      <c r="C51" s="494">
        <v>42451</v>
      </c>
      <c r="D51" s="501"/>
      <c r="E51" s="135" t="s">
        <v>51</v>
      </c>
      <c r="F51" s="354" t="s">
        <v>51</v>
      </c>
      <c r="G51" s="497"/>
      <c r="H51" s="497"/>
    </row>
    <row r="52" spans="1:8" ht="15" customHeight="1">
      <c r="B52" s="513"/>
      <c r="C52" s="348">
        <v>42455</v>
      </c>
      <c r="D52" s="501"/>
      <c r="E52" s="439"/>
      <c r="F52" s="354" t="s">
        <v>15</v>
      </c>
      <c r="G52" s="497"/>
      <c r="H52" s="497"/>
    </row>
    <row r="53" spans="1:8" ht="15" customHeight="1">
      <c r="B53" s="513"/>
      <c r="C53" s="348">
        <v>42455</v>
      </c>
      <c r="D53" s="501"/>
      <c r="E53" s="439"/>
      <c r="F53" s="354" t="s">
        <v>33</v>
      </c>
      <c r="G53" s="497"/>
      <c r="H53" s="497"/>
    </row>
    <row r="54" spans="1:8" s="496" customFormat="1" ht="15" customHeight="1">
      <c r="A54" s="497"/>
      <c r="B54" s="513"/>
      <c r="C54" s="348">
        <v>42455</v>
      </c>
      <c r="D54" s="501"/>
      <c r="E54" s="439"/>
      <c r="F54" s="354" t="s">
        <v>12</v>
      </c>
      <c r="G54" s="497"/>
      <c r="H54" s="497"/>
    </row>
    <row r="55" spans="1:8" ht="15" customHeight="1">
      <c r="B55" s="513"/>
      <c r="C55" s="494">
        <v>42465</v>
      </c>
      <c r="D55" s="501"/>
      <c r="E55" s="135" t="s">
        <v>52</v>
      </c>
      <c r="F55" s="354" t="s">
        <v>52</v>
      </c>
      <c r="G55" s="497"/>
      <c r="H55" s="497"/>
    </row>
    <row r="56" spans="1:8" ht="15" customHeight="1">
      <c r="B56" s="514"/>
      <c r="C56" s="348">
        <v>42469</v>
      </c>
      <c r="D56" s="501"/>
      <c r="E56" s="439"/>
      <c r="F56" s="354" t="s">
        <v>27</v>
      </c>
      <c r="G56" s="497"/>
      <c r="H56" s="497"/>
    </row>
    <row r="57" spans="1:8" s="496" customFormat="1">
      <c r="A57" s="497"/>
      <c r="B57" s="507"/>
      <c r="C57" s="499"/>
      <c r="D57" s="499"/>
      <c r="E57" s="499"/>
      <c r="F57" s="499"/>
      <c r="G57" s="497"/>
      <c r="H57" s="497"/>
    </row>
    <row r="58" spans="1:8" ht="18">
      <c r="B58" s="511">
        <v>6</v>
      </c>
      <c r="C58" s="494">
        <v>42479</v>
      </c>
      <c r="D58" s="501"/>
      <c r="E58" s="135" t="s">
        <v>53</v>
      </c>
      <c r="F58" s="354" t="s">
        <v>53</v>
      </c>
      <c r="G58" s="497"/>
      <c r="H58" s="497"/>
    </row>
    <row r="59" spans="1:8" s="496" customFormat="1">
      <c r="A59" s="497"/>
      <c r="B59" s="507"/>
      <c r="C59" s="499"/>
      <c r="D59" s="499"/>
      <c r="E59" s="499"/>
      <c r="F59" s="499"/>
      <c r="G59" s="497"/>
      <c r="H59" s="497"/>
    </row>
    <row r="60" spans="1:8">
      <c r="B60" s="628">
        <v>7</v>
      </c>
      <c r="C60" s="494">
        <v>42486</v>
      </c>
      <c r="D60" s="501"/>
      <c r="E60" s="135" t="s">
        <v>54</v>
      </c>
      <c r="F60" s="354" t="s">
        <v>54</v>
      </c>
      <c r="G60" s="497"/>
      <c r="H60" s="497"/>
    </row>
    <row r="61" spans="1:8">
      <c r="B61" s="629"/>
      <c r="C61" s="494">
        <v>42486</v>
      </c>
      <c r="D61" s="501"/>
      <c r="E61" s="135" t="s">
        <v>55</v>
      </c>
      <c r="F61" s="354" t="s">
        <v>55</v>
      </c>
      <c r="G61" s="497"/>
      <c r="H61" s="497"/>
    </row>
    <row r="62" spans="1:8">
      <c r="B62" s="629"/>
      <c r="C62" s="494">
        <v>42486</v>
      </c>
      <c r="D62" s="501"/>
      <c r="E62" s="135" t="s">
        <v>56</v>
      </c>
      <c r="F62" s="354" t="s">
        <v>56</v>
      </c>
      <c r="G62" s="497"/>
      <c r="H62" s="497"/>
    </row>
    <row r="63" spans="1:8">
      <c r="B63" s="629"/>
      <c r="C63" s="494">
        <v>42486</v>
      </c>
      <c r="D63" s="501"/>
      <c r="E63" s="135" t="s">
        <v>57</v>
      </c>
      <c r="F63" s="354" t="s">
        <v>57</v>
      </c>
      <c r="G63" s="497"/>
      <c r="H63" s="497"/>
    </row>
    <row r="64" spans="1:8">
      <c r="B64" s="630"/>
      <c r="C64" s="494">
        <v>42486</v>
      </c>
      <c r="D64" s="501"/>
      <c r="E64" s="135" t="s">
        <v>58</v>
      </c>
      <c r="F64" s="354" t="s">
        <v>58</v>
      </c>
      <c r="G64" s="497"/>
      <c r="H64" s="497"/>
    </row>
    <row r="65" spans="1:8" s="496" customFormat="1">
      <c r="A65" s="497"/>
      <c r="B65" s="507"/>
      <c r="C65" s="499"/>
      <c r="D65" s="499"/>
      <c r="E65" s="499"/>
      <c r="F65" s="499"/>
      <c r="G65" s="497"/>
      <c r="H65" s="497"/>
    </row>
    <row r="66" spans="1:8">
      <c r="B66" s="628">
        <v>8</v>
      </c>
      <c r="C66" s="494">
        <v>42493</v>
      </c>
      <c r="D66" s="501"/>
      <c r="E66" s="135" t="s">
        <v>59</v>
      </c>
      <c r="F66" s="354" t="s">
        <v>59</v>
      </c>
      <c r="G66" s="497"/>
      <c r="H66" s="497"/>
    </row>
    <row r="67" spans="1:8">
      <c r="B67" s="629"/>
      <c r="C67" s="348">
        <v>42497</v>
      </c>
      <c r="D67" s="501"/>
      <c r="E67" s="439"/>
      <c r="F67" s="354" t="s">
        <v>37</v>
      </c>
      <c r="G67" s="497"/>
      <c r="H67" s="497"/>
    </row>
    <row r="68" spans="1:8">
      <c r="B68" s="629"/>
      <c r="C68" s="316">
        <v>42500</v>
      </c>
      <c r="D68" s="501"/>
      <c r="E68" s="135" t="s">
        <v>60</v>
      </c>
      <c r="F68" s="467"/>
      <c r="G68" s="497"/>
      <c r="H68" s="497"/>
    </row>
    <row r="69" spans="1:8">
      <c r="B69" s="629"/>
      <c r="C69" s="494">
        <v>42500</v>
      </c>
      <c r="D69" s="501"/>
      <c r="E69" s="135" t="s">
        <v>61</v>
      </c>
      <c r="F69" s="354" t="s">
        <v>61</v>
      </c>
      <c r="G69" s="497"/>
      <c r="H69" s="497"/>
    </row>
    <row r="70" spans="1:8">
      <c r="B70" s="629"/>
      <c r="C70" s="348">
        <v>42507</v>
      </c>
      <c r="D70" s="501"/>
      <c r="E70" s="439"/>
      <c r="F70" s="354" t="s">
        <v>29</v>
      </c>
      <c r="G70" s="497"/>
      <c r="H70" s="497"/>
    </row>
    <row r="71" spans="1:8">
      <c r="B71" s="629"/>
      <c r="C71" s="494">
        <v>42507</v>
      </c>
      <c r="D71" s="501"/>
      <c r="E71" s="135" t="s">
        <v>63</v>
      </c>
      <c r="F71" s="354" t="s">
        <v>63</v>
      </c>
      <c r="G71" s="497"/>
      <c r="H71" s="497"/>
    </row>
    <row r="72" spans="1:8">
      <c r="B72" s="629"/>
      <c r="C72" s="316">
        <v>42514</v>
      </c>
      <c r="D72" s="501"/>
      <c r="E72" s="135" t="s">
        <v>12</v>
      </c>
      <c r="F72" s="439"/>
      <c r="G72" s="497"/>
      <c r="H72" s="497"/>
    </row>
    <row r="73" spans="1:8">
      <c r="B73" s="629"/>
      <c r="C73" s="348">
        <v>42525</v>
      </c>
      <c r="D73" s="501"/>
      <c r="E73" s="439"/>
      <c r="F73" s="354" t="s">
        <v>48</v>
      </c>
      <c r="G73" s="497"/>
      <c r="H73" s="497"/>
    </row>
    <row r="74" spans="1:8">
      <c r="B74" s="630"/>
      <c r="C74" s="348">
        <v>42526</v>
      </c>
      <c r="D74" s="501"/>
      <c r="E74" s="439"/>
      <c r="F74" s="354" t="s">
        <v>32</v>
      </c>
      <c r="G74" s="497"/>
      <c r="H74" s="497"/>
    </row>
    <row r="75" spans="1:8" s="496" customFormat="1">
      <c r="A75" s="497"/>
      <c r="B75" s="507"/>
      <c r="C75" s="499"/>
      <c r="D75" s="499"/>
      <c r="E75" s="499"/>
      <c r="F75" s="499"/>
      <c r="G75" s="497"/>
      <c r="H75" s="497"/>
    </row>
    <row r="76" spans="1:8" ht="15" customHeight="1">
      <c r="B76" s="613">
        <v>9</v>
      </c>
      <c r="C76" s="494">
        <v>42528</v>
      </c>
      <c r="D76" s="501"/>
      <c r="E76" s="135" t="s">
        <v>64</v>
      </c>
      <c r="F76" s="354" t="s">
        <v>64</v>
      </c>
      <c r="G76" s="497"/>
      <c r="H76" s="497"/>
    </row>
    <row r="77" spans="1:8" ht="15" customHeight="1">
      <c r="B77" s="614"/>
      <c r="C77" s="494">
        <v>42528</v>
      </c>
      <c r="D77" s="501"/>
      <c r="E77" s="135" t="s">
        <v>65</v>
      </c>
      <c r="F77" s="354" t="s">
        <v>65</v>
      </c>
      <c r="G77" s="497"/>
      <c r="H77" s="497"/>
    </row>
    <row r="78" spans="1:8" ht="15" customHeight="1">
      <c r="B78" s="614"/>
      <c r="C78" s="494">
        <v>42528</v>
      </c>
      <c r="D78" s="501"/>
      <c r="E78" s="135" t="s">
        <v>66</v>
      </c>
      <c r="F78" s="354" t="s">
        <v>66</v>
      </c>
      <c r="G78" s="497"/>
      <c r="H78" s="497"/>
    </row>
    <row r="79" spans="1:8" ht="15" customHeight="1">
      <c r="B79" s="614"/>
      <c r="C79" s="494">
        <v>42528</v>
      </c>
      <c r="D79" s="501"/>
      <c r="E79" s="135" t="s">
        <v>67</v>
      </c>
      <c r="F79" s="354" t="s">
        <v>67</v>
      </c>
      <c r="G79" s="497"/>
      <c r="H79" s="497"/>
    </row>
    <row r="80" spans="1:8" ht="15" customHeight="1">
      <c r="B80" s="513"/>
      <c r="C80" s="348">
        <v>42528</v>
      </c>
      <c r="D80" s="501"/>
      <c r="E80" s="439"/>
      <c r="F80" s="354" t="s">
        <v>21</v>
      </c>
      <c r="G80" s="497"/>
      <c r="H80" s="497"/>
    </row>
    <row r="81" spans="2:8" ht="15" customHeight="1">
      <c r="B81" s="614"/>
      <c r="C81" s="494">
        <v>42528</v>
      </c>
      <c r="D81" s="501"/>
      <c r="E81" s="135" t="s">
        <v>68</v>
      </c>
      <c r="F81" s="354" t="s">
        <v>68</v>
      </c>
      <c r="G81" s="497"/>
      <c r="H81" s="497"/>
    </row>
    <row r="82" spans="2:8" ht="15" customHeight="1">
      <c r="B82" s="615"/>
      <c r="C82" s="348">
        <v>42535</v>
      </c>
      <c r="D82" s="501"/>
      <c r="E82" s="439"/>
      <c r="F82" s="354" t="s">
        <v>39</v>
      </c>
      <c r="G82" s="497"/>
      <c r="H82" s="497"/>
    </row>
    <row r="83" spans="2:8">
      <c r="C83" s="500"/>
      <c r="D83" s="500"/>
      <c r="E83" s="500"/>
      <c r="F83" s="500"/>
      <c r="G83" s="497"/>
      <c r="H83" s="497"/>
    </row>
    <row r="84" spans="2:8">
      <c r="C84" s="497"/>
      <c r="D84" s="497"/>
      <c r="E84" s="497"/>
      <c r="F84" s="497"/>
      <c r="G84" s="497"/>
      <c r="H84" s="497"/>
    </row>
    <row r="85" spans="2:8" ht="18">
      <c r="B85" s="503" t="s">
        <v>188</v>
      </c>
      <c r="C85" s="516"/>
      <c r="D85" s="498"/>
      <c r="E85" s="498"/>
      <c r="F85" s="498"/>
      <c r="G85" s="498"/>
      <c r="H85" s="497"/>
    </row>
    <row r="86" spans="2:8">
      <c r="C86" s="497"/>
      <c r="D86" s="479" t="s">
        <v>176</v>
      </c>
      <c r="E86" s="479"/>
      <c r="F86" s="478" t="s">
        <v>177</v>
      </c>
      <c r="G86" s="478"/>
      <c r="H86" s="497"/>
    </row>
    <row r="87" spans="2:8">
      <c r="C87" s="497"/>
      <c r="D87" s="480"/>
      <c r="E87" s="480"/>
      <c r="F87" s="481"/>
      <c r="G87" s="481"/>
      <c r="H87" s="497"/>
    </row>
    <row r="88" spans="2:8" ht="15" customHeight="1">
      <c r="B88" s="510">
        <v>1</v>
      </c>
      <c r="C88" s="497" t="s">
        <v>178</v>
      </c>
      <c r="D88" s="482">
        <v>4</v>
      </c>
      <c r="E88" s="485">
        <v>4.7E-2</v>
      </c>
      <c r="F88" s="483">
        <v>4</v>
      </c>
      <c r="G88" s="486">
        <v>3.3000000000000002E-2</v>
      </c>
      <c r="H88" s="497"/>
    </row>
    <row r="89" spans="2:8" ht="15" customHeight="1">
      <c r="B89" s="510">
        <v>2</v>
      </c>
      <c r="C89" s="497" t="s">
        <v>196</v>
      </c>
      <c r="D89" s="482">
        <v>14</v>
      </c>
      <c r="E89" s="485">
        <v>0.28199999999999997</v>
      </c>
      <c r="F89" s="483" t="s">
        <v>183</v>
      </c>
      <c r="G89" s="486">
        <v>0.214</v>
      </c>
      <c r="H89" s="497"/>
    </row>
    <row r="90" spans="2:8" ht="15" customHeight="1">
      <c r="B90" s="510">
        <v>3</v>
      </c>
      <c r="C90" s="497" t="s">
        <v>179</v>
      </c>
      <c r="D90" s="482" t="s">
        <v>181</v>
      </c>
      <c r="E90" s="485">
        <v>0.39200000000000002</v>
      </c>
      <c r="F90" s="483">
        <v>6</v>
      </c>
      <c r="G90" s="486">
        <v>0.28000000000000003</v>
      </c>
      <c r="H90" s="497"/>
    </row>
    <row r="91" spans="2:8" ht="15" customHeight="1">
      <c r="B91" s="510">
        <v>4</v>
      </c>
      <c r="C91" s="497" t="s">
        <v>180</v>
      </c>
      <c r="D91" s="482" t="s">
        <v>197</v>
      </c>
      <c r="E91" s="485">
        <v>0.52800000000000002</v>
      </c>
      <c r="F91" s="483" t="s">
        <v>184</v>
      </c>
      <c r="G91" s="486">
        <v>0.42599999999999999</v>
      </c>
      <c r="H91" s="497"/>
    </row>
    <row r="92" spans="2:8" ht="15" customHeight="1">
      <c r="B92" s="510">
        <v>5</v>
      </c>
      <c r="C92" s="497" t="s">
        <v>194</v>
      </c>
      <c r="D92" s="482" t="s">
        <v>195</v>
      </c>
      <c r="E92" s="485">
        <v>0.58299999999999996</v>
      </c>
      <c r="F92" s="483">
        <v>9</v>
      </c>
      <c r="G92" s="486">
        <v>0.505</v>
      </c>
      <c r="H92" s="497"/>
    </row>
    <row r="93" spans="2:8" ht="15" customHeight="1">
      <c r="B93" s="510">
        <v>6</v>
      </c>
      <c r="C93" s="497" t="s">
        <v>182</v>
      </c>
      <c r="D93" s="482">
        <v>1</v>
      </c>
      <c r="E93" s="485">
        <v>0.61599999999999999</v>
      </c>
      <c r="F93" s="483">
        <v>1</v>
      </c>
      <c r="G93" s="486">
        <v>0.55600000000000005</v>
      </c>
      <c r="H93" s="497"/>
    </row>
    <row r="94" spans="2:8" ht="15" customHeight="1">
      <c r="B94" s="510">
        <v>7</v>
      </c>
      <c r="C94" s="497" t="s">
        <v>200</v>
      </c>
      <c r="D94" s="482">
        <v>5</v>
      </c>
      <c r="E94" s="485">
        <v>0.65500000000000003</v>
      </c>
      <c r="F94" s="483">
        <v>5</v>
      </c>
      <c r="G94" s="486">
        <v>0.63700000000000001</v>
      </c>
      <c r="H94" s="497"/>
    </row>
    <row r="95" spans="2:8" ht="15" customHeight="1">
      <c r="B95" s="510">
        <v>8</v>
      </c>
      <c r="C95" s="497" t="s">
        <v>191</v>
      </c>
      <c r="D95" s="482">
        <v>5</v>
      </c>
      <c r="E95" s="485">
        <v>0.71</v>
      </c>
      <c r="F95" s="483" t="s">
        <v>185</v>
      </c>
      <c r="G95" s="486">
        <v>0.68799999999999994</v>
      </c>
      <c r="H95" s="497"/>
    </row>
    <row r="96" spans="2:8" ht="15" customHeight="1">
      <c r="B96" s="510">
        <v>9</v>
      </c>
      <c r="C96" s="497" t="s">
        <v>186</v>
      </c>
      <c r="D96" s="482">
        <v>5</v>
      </c>
      <c r="E96" s="485">
        <v>0.81499999999999995</v>
      </c>
      <c r="F96" s="483">
        <v>7</v>
      </c>
      <c r="G96" s="486">
        <v>0.85</v>
      </c>
      <c r="H96" s="497"/>
    </row>
    <row r="97" spans="1:8">
      <c r="C97" s="497"/>
      <c r="D97" s="482"/>
      <c r="E97" s="485"/>
      <c r="F97" s="483"/>
      <c r="G97" s="486"/>
      <c r="H97" s="497"/>
    </row>
    <row r="98" spans="1:8">
      <c r="C98" s="497" t="s">
        <v>189</v>
      </c>
      <c r="D98" s="482"/>
      <c r="E98" s="487">
        <v>0.81499999999999995</v>
      </c>
      <c r="F98" s="488"/>
      <c r="G98" s="489">
        <v>0.85</v>
      </c>
      <c r="H98" s="497"/>
    </row>
    <row r="99" spans="1:8" ht="10" customHeight="1">
      <c r="C99" s="497"/>
      <c r="D99" s="482"/>
      <c r="E99" s="485"/>
      <c r="F99" s="483"/>
      <c r="G99" s="484"/>
      <c r="H99" s="497"/>
    </row>
    <row r="100" spans="1:8">
      <c r="C100" s="497"/>
      <c r="D100" s="490" t="s">
        <v>198</v>
      </c>
      <c r="E100" s="480"/>
      <c r="F100" s="481"/>
      <c r="G100" s="481"/>
      <c r="H100" s="497"/>
    </row>
    <row r="101" spans="1:8">
      <c r="C101" s="497"/>
      <c r="D101" s="497"/>
      <c r="E101" s="497"/>
      <c r="F101" s="497"/>
      <c r="G101" s="497"/>
      <c r="H101" s="497"/>
    </row>
    <row r="102" spans="1:8" ht="18">
      <c r="B102" s="503" t="s">
        <v>190</v>
      </c>
      <c r="C102" s="516"/>
      <c r="D102" s="498"/>
      <c r="E102" s="498"/>
      <c r="F102" s="498"/>
      <c r="G102" s="498"/>
      <c r="H102" s="505"/>
    </row>
    <row r="103" spans="1:8" s="493" customFormat="1" ht="23" customHeight="1">
      <c r="A103" s="506"/>
      <c r="B103" s="515"/>
      <c r="C103" s="508" t="s">
        <v>138</v>
      </c>
      <c r="D103" s="492"/>
      <c r="E103" s="485">
        <v>0.45979084024522188</v>
      </c>
      <c r="F103" s="483"/>
      <c r="G103" s="486">
        <v>0.85</v>
      </c>
      <c r="H103" s="506"/>
    </row>
    <row r="104" spans="1:8">
      <c r="B104" s="515"/>
      <c r="C104" s="509" t="s">
        <v>46</v>
      </c>
      <c r="D104" s="492"/>
      <c r="E104" s="485">
        <v>0.28272628921745407</v>
      </c>
      <c r="F104" s="483"/>
      <c r="G104" s="486"/>
      <c r="H104" s="497"/>
    </row>
    <row r="105" spans="1:8">
      <c r="B105" s="515"/>
      <c r="C105" s="509" t="s">
        <v>187</v>
      </c>
      <c r="D105" s="492"/>
      <c r="E105" s="485">
        <v>7.4999999999999997E-2</v>
      </c>
      <c r="F105" s="483"/>
      <c r="G105" s="486"/>
      <c r="H105" s="497"/>
    </row>
    <row r="106" spans="1:8">
      <c r="B106" s="515"/>
      <c r="C106" s="509" t="s">
        <v>73</v>
      </c>
      <c r="D106" s="492"/>
      <c r="E106" s="485">
        <v>0.185</v>
      </c>
      <c r="F106" s="483"/>
      <c r="G106" s="486">
        <v>0.15</v>
      </c>
      <c r="H106" s="497"/>
    </row>
    <row r="107" spans="1:8" ht="9" customHeight="1">
      <c r="C107" s="497"/>
      <c r="D107" s="482"/>
      <c r="E107" s="485"/>
      <c r="F107" s="483"/>
      <c r="G107" s="484"/>
      <c r="H107" s="497"/>
    </row>
    <row r="108" spans="1:8">
      <c r="C108" s="497"/>
      <c r="D108" s="504"/>
      <c r="E108" s="504"/>
      <c r="F108" s="504"/>
      <c r="G108" s="504"/>
      <c r="H108" s="497"/>
    </row>
    <row r="109" spans="1:8">
      <c r="D109" s="504"/>
      <c r="E109" s="504"/>
      <c r="F109" s="504"/>
      <c r="G109" s="504"/>
      <c r="H109" s="497"/>
    </row>
    <row r="110" spans="1:8">
      <c r="D110" s="491"/>
      <c r="E110" s="491"/>
      <c r="F110" s="491"/>
      <c r="G110" s="491"/>
    </row>
  </sheetData>
  <mergeCells count="4">
    <mergeCell ref="B66:B74"/>
    <mergeCell ref="B4:B8"/>
    <mergeCell ref="B38:B45"/>
    <mergeCell ref="B60:B64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5" tint="0.59999389629810485"/>
  </sheetPr>
  <dimension ref="A1:EB77"/>
  <sheetViews>
    <sheetView zoomScale="125" zoomScaleNormal="125" zoomScalePageLayoutView="125" workbookViewId="0">
      <pane xSplit="2" ySplit="9" topLeftCell="C10" activePane="bottomRight" state="frozen"/>
      <selection pane="topRight" activeCell="C1" sqref="C1"/>
      <selection pane="bottomLeft" activeCell="A10" sqref="A10"/>
      <selection pane="bottomRight" activeCell="D39" sqref="D39"/>
    </sheetView>
    <sheetView topLeftCell="I7" workbookViewId="1"/>
  </sheetViews>
  <sheetFormatPr baseColWidth="10" defaultRowHeight="12" x14ac:dyDescent="0"/>
  <cols>
    <col min="1" max="1" width="5" style="74" customWidth="1"/>
    <col min="2" max="2" width="30.1640625" style="1" bestFit="1" customWidth="1"/>
    <col min="3" max="3" width="14.83203125" style="1" customWidth="1"/>
    <col min="4" max="4" width="10" style="1" customWidth="1"/>
    <col min="5" max="5" width="18.33203125" style="73" customWidth="1"/>
    <col min="6" max="6" width="3.33203125" style="73" customWidth="1"/>
    <col min="7" max="7" width="6" style="315" customWidth="1"/>
    <col min="8" max="9" width="7.5" style="84" customWidth="1"/>
    <col min="10" max="10" width="13.33203125" style="81" customWidth="1"/>
    <col min="11" max="11" width="8.1640625" style="81" customWidth="1"/>
    <col min="12" max="12" width="6.6640625" style="1" customWidth="1"/>
    <col min="13" max="13" width="15.5" style="1" customWidth="1"/>
    <col min="14" max="14" width="6.83203125" style="1" customWidth="1"/>
    <col min="15" max="15" width="15.83203125" style="1" customWidth="1"/>
    <col min="16" max="17" width="7.5" style="84" customWidth="1"/>
    <col min="18" max="18" width="8.33203125" style="84" customWidth="1"/>
    <col min="19" max="19" width="6.33203125" style="84" customWidth="1"/>
    <col min="20" max="20" width="6" style="330" customWidth="1"/>
    <col min="21" max="21" width="7.6640625" style="330" customWidth="1"/>
    <col min="22" max="22" width="8.5" style="132" customWidth="1"/>
    <col min="23" max="23" width="8.5" style="96" customWidth="1"/>
    <col min="24" max="24" width="1.33203125" style="1" customWidth="1"/>
    <col min="25" max="25" width="8.6640625" style="1" customWidth="1"/>
    <col min="26" max="26" width="9.5" style="148" customWidth="1"/>
    <col min="27" max="27" width="6.33203125" style="148" customWidth="1"/>
    <col min="28" max="28" width="6.33203125" style="84" customWidth="1"/>
    <col min="29" max="29" width="9.5" style="148" customWidth="1"/>
    <col min="30" max="30" width="6.33203125" style="148" customWidth="1"/>
    <col min="31" max="31" width="6.33203125" style="84" customWidth="1"/>
    <col min="32" max="32" width="9.5" style="148" customWidth="1"/>
    <col min="33" max="33" width="6.33203125" style="148" customWidth="1"/>
    <col min="34" max="34" width="6.33203125" style="84" customWidth="1"/>
    <col min="35" max="35" width="9.5" style="148" customWidth="1"/>
    <col min="36" max="36" width="6.33203125" style="148" customWidth="1"/>
    <col min="37" max="37" width="6.33203125" style="84" customWidth="1"/>
    <col min="38" max="38" width="9.5" style="148" customWidth="1"/>
    <col min="39" max="39" width="6.33203125" style="148" customWidth="1"/>
    <col min="40" max="40" width="6.33203125" style="84" customWidth="1"/>
    <col min="41" max="41" width="9.5" style="148" bestFit="1" customWidth="1"/>
    <col min="42" max="42" width="6.33203125" style="148" customWidth="1"/>
    <col min="43" max="43" width="6.33203125" style="84" customWidth="1"/>
    <col min="44" max="44" width="9.5" style="148" customWidth="1"/>
    <col min="45" max="45" width="6.33203125" style="148" customWidth="1"/>
    <col min="46" max="46" width="6.33203125" style="84" customWidth="1"/>
    <col min="47" max="47" width="9.5" style="148" customWidth="1"/>
    <col min="48" max="48" width="6.33203125" style="148" customWidth="1"/>
    <col min="49" max="49" width="6.33203125" style="84" customWidth="1"/>
    <col min="50" max="50" width="9.5" style="148" customWidth="1"/>
    <col min="51" max="51" width="6.33203125" style="148" customWidth="1"/>
    <col min="52" max="52" width="6.33203125" style="84" customWidth="1"/>
    <col min="53" max="53" width="9.5" style="148" customWidth="1"/>
    <col min="54" max="54" width="6.33203125" style="148" customWidth="1"/>
    <col min="55" max="55" width="6.33203125" style="84" customWidth="1"/>
    <col min="56" max="56" width="9.5" style="148" customWidth="1"/>
    <col min="57" max="57" width="6.33203125" style="148" customWidth="1"/>
    <col min="58" max="58" width="6.33203125" style="84" customWidth="1"/>
    <col min="59" max="59" width="5.6640625" style="1" customWidth="1"/>
    <col min="60" max="16384" width="10.83203125" style="1"/>
  </cols>
  <sheetData>
    <row r="1" spans="1:132" s="27" customFormat="1" ht="22">
      <c r="A1" s="89" t="s">
        <v>0</v>
      </c>
      <c r="B1" s="2"/>
      <c r="C1" s="3"/>
      <c r="D1" s="4"/>
      <c r="E1" s="71"/>
      <c r="F1" s="71"/>
      <c r="G1" s="306"/>
      <c r="H1" s="86"/>
      <c r="I1" s="86"/>
      <c r="J1" s="5"/>
      <c r="K1" s="5"/>
      <c r="L1" s="5"/>
      <c r="M1" s="6"/>
      <c r="N1" s="7"/>
      <c r="O1" s="7"/>
      <c r="P1" s="28"/>
      <c r="Q1" s="28"/>
      <c r="R1" s="86"/>
      <c r="S1" s="86"/>
      <c r="T1" s="323"/>
      <c r="U1" s="323"/>
      <c r="V1" s="107"/>
      <c r="W1" s="107"/>
      <c r="X1" s="8"/>
      <c r="Y1" s="8"/>
      <c r="Z1" s="137"/>
      <c r="AA1" s="137"/>
      <c r="AB1" s="155"/>
      <c r="AC1" s="137"/>
      <c r="AD1" s="137"/>
      <c r="AE1" s="155"/>
      <c r="AF1" s="137"/>
      <c r="AG1" s="137"/>
      <c r="AH1" s="155"/>
      <c r="AI1" s="137"/>
      <c r="AJ1" s="137"/>
      <c r="AK1" s="155"/>
      <c r="AL1" s="137"/>
      <c r="AM1" s="137"/>
      <c r="AN1" s="155"/>
      <c r="AO1" s="137"/>
      <c r="AP1" s="137"/>
      <c r="AQ1" s="155"/>
      <c r="AR1" s="137"/>
      <c r="AS1" s="137"/>
      <c r="AT1" s="155"/>
      <c r="AU1" s="137"/>
      <c r="AV1" s="137"/>
      <c r="AW1" s="155"/>
      <c r="AX1" s="137"/>
      <c r="AY1" s="137"/>
      <c r="AZ1" s="155"/>
      <c r="BA1" s="137"/>
      <c r="BB1" s="137"/>
      <c r="BC1" s="155"/>
      <c r="BD1" s="137"/>
      <c r="BE1" s="137"/>
      <c r="BF1" s="155"/>
      <c r="BG1" s="9"/>
      <c r="BH1" s="9"/>
      <c r="BI1" s="9"/>
      <c r="BJ1" s="9"/>
      <c r="BK1" s="10"/>
      <c r="BL1" s="11"/>
      <c r="BM1" s="12"/>
      <c r="BN1" s="13"/>
      <c r="BO1" s="14"/>
      <c r="BP1" s="12"/>
      <c r="BQ1" s="12"/>
      <c r="BR1" s="13"/>
      <c r="BS1" s="13"/>
      <c r="BT1" s="13"/>
      <c r="BU1" s="12"/>
      <c r="BV1" s="12"/>
      <c r="BW1" s="15"/>
      <c r="BX1" s="16"/>
      <c r="BY1" s="15"/>
      <c r="BZ1" s="15"/>
      <c r="CA1" s="17"/>
      <c r="CB1" s="17"/>
      <c r="CC1" s="17"/>
      <c r="CD1" s="17"/>
      <c r="CE1" s="17"/>
      <c r="CF1" s="17"/>
      <c r="CG1" s="17"/>
      <c r="CH1" s="18"/>
      <c r="CI1" s="18"/>
      <c r="CJ1" s="18"/>
      <c r="CK1" s="19"/>
      <c r="CL1" s="19"/>
      <c r="CM1" s="19"/>
      <c r="CN1" s="19"/>
      <c r="CO1" s="19"/>
      <c r="CP1" s="19"/>
      <c r="CQ1" s="19"/>
      <c r="CR1" s="19"/>
      <c r="CS1" s="19"/>
      <c r="CT1" s="19"/>
      <c r="CU1" s="20"/>
      <c r="CV1" s="21"/>
      <c r="CW1" s="22"/>
      <c r="CX1" s="23"/>
      <c r="CY1" s="19"/>
      <c r="CZ1" s="24"/>
      <c r="DA1" s="25"/>
      <c r="DB1" s="26"/>
      <c r="DC1" s="26"/>
      <c r="DE1" s="28"/>
      <c r="DG1" s="26"/>
      <c r="DH1" s="29"/>
      <c r="DI1" s="30"/>
      <c r="DJ1" s="7"/>
      <c r="DK1" s="31"/>
      <c r="DL1" s="32"/>
      <c r="DM1" s="33"/>
      <c r="DN1" s="29"/>
      <c r="DO1" s="31"/>
      <c r="DP1" s="19"/>
      <c r="DQ1" s="34"/>
      <c r="DR1" s="6"/>
      <c r="DS1" s="35"/>
      <c r="DU1" s="36"/>
      <c r="DV1" s="36"/>
      <c r="DW1" s="37"/>
      <c r="DX1" s="37"/>
      <c r="DY1" s="36"/>
      <c r="DZ1" s="36"/>
      <c r="EA1" s="37"/>
      <c r="EB1" s="37"/>
    </row>
    <row r="2" spans="1:132" s="27" customFormat="1" ht="18">
      <c r="A2" s="90" t="s">
        <v>1</v>
      </c>
      <c r="B2" s="38"/>
      <c r="C2" s="39"/>
      <c r="D2" s="4"/>
      <c r="E2" s="71"/>
      <c r="F2" s="71"/>
      <c r="G2" s="307"/>
      <c r="H2" s="87"/>
      <c r="I2" s="87"/>
      <c r="J2" s="40"/>
      <c r="K2" s="40"/>
      <c r="L2" s="40"/>
      <c r="M2" s="6"/>
      <c r="N2" s="7"/>
      <c r="O2" s="7"/>
      <c r="P2" s="28"/>
      <c r="Q2" s="28"/>
      <c r="R2" s="87"/>
      <c r="S2" s="87"/>
      <c r="T2" s="323"/>
      <c r="U2" s="323"/>
      <c r="V2" s="107"/>
      <c r="W2" s="107"/>
      <c r="X2" s="8"/>
      <c r="Y2" s="8"/>
      <c r="Z2" s="137"/>
      <c r="AA2" s="137"/>
      <c r="AB2" s="155"/>
      <c r="AC2" s="137"/>
      <c r="AD2" s="137"/>
      <c r="AE2" s="155"/>
      <c r="AF2" s="137"/>
      <c r="AG2" s="137"/>
      <c r="AH2" s="155"/>
      <c r="AI2" s="137"/>
      <c r="AJ2" s="137"/>
      <c r="AK2" s="155"/>
      <c r="AL2" s="137"/>
      <c r="AM2" s="137"/>
      <c r="AN2" s="155"/>
      <c r="AO2" s="137"/>
      <c r="AP2" s="137"/>
      <c r="AQ2" s="155"/>
      <c r="AR2" s="137"/>
      <c r="AS2" s="137"/>
      <c r="AT2" s="155"/>
      <c r="AU2" s="137"/>
      <c r="AV2" s="137"/>
      <c r="AW2" s="155"/>
      <c r="AX2" s="137"/>
      <c r="AY2" s="137"/>
      <c r="AZ2" s="155"/>
      <c r="BA2" s="137"/>
      <c r="BB2" s="137"/>
      <c r="BC2" s="155"/>
      <c r="BD2" s="137"/>
      <c r="BE2" s="137"/>
      <c r="BF2" s="155"/>
      <c r="BG2" s="9"/>
      <c r="BH2" s="9"/>
      <c r="BI2" s="9"/>
      <c r="BJ2" s="9"/>
      <c r="BK2" s="10"/>
      <c r="BL2" s="11"/>
      <c r="BM2" s="12"/>
      <c r="BN2" s="13"/>
      <c r="BO2" s="14"/>
      <c r="BP2" s="12"/>
      <c r="BQ2" s="12"/>
      <c r="BR2" s="13"/>
      <c r="BS2" s="13"/>
      <c r="BT2" s="13"/>
      <c r="BU2" s="12"/>
      <c r="BV2" s="12"/>
      <c r="BW2" s="15"/>
      <c r="BX2" s="16"/>
      <c r="BY2" s="15"/>
      <c r="BZ2" s="15"/>
      <c r="CA2" s="17"/>
      <c r="CB2" s="17"/>
      <c r="CC2" s="17"/>
      <c r="CD2" s="17"/>
      <c r="CE2" s="17"/>
      <c r="CF2" s="17"/>
      <c r="CG2" s="17"/>
      <c r="CH2" s="18"/>
      <c r="CI2" s="18"/>
      <c r="CJ2" s="18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20"/>
      <c r="CV2" s="21"/>
      <c r="CW2" s="22"/>
      <c r="CX2" s="23"/>
      <c r="CY2" s="19"/>
      <c r="CZ2" s="24"/>
      <c r="DA2" s="25"/>
      <c r="DB2" s="26"/>
      <c r="DC2" s="26"/>
      <c r="DE2" s="28"/>
      <c r="DG2" s="26"/>
      <c r="DH2" s="29"/>
      <c r="DI2" s="30"/>
      <c r="DJ2" s="7"/>
      <c r="DK2" s="31"/>
      <c r="DL2" s="32"/>
      <c r="DM2" s="33"/>
      <c r="DN2" s="29"/>
      <c r="DO2" s="31"/>
      <c r="DP2" s="19"/>
      <c r="DQ2" s="34"/>
      <c r="DR2" s="6"/>
      <c r="DS2" s="35"/>
      <c r="DU2" s="36"/>
      <c r="DV2" s="36"/>
      <c r="DW2" s="37"/>
      <c r="DX2" s="37"/>
      <c r="DY2" s="36"/>
      <c r="DZ2" s="36"/>
      <c r="EA2" s="37"/>
      <c r="EB2" s="37"/>
    </row>
    <row r="3" spans="1:132" s="42" customFormat="1" ht="30" customHeight="1">
      <c r="A3" s="91" t="s">
        <v>2</v>
      </c>
      <c r="B3" s="41"/>
      <c r="C3" s="43"/>
      <c r="D3" s="44"/>
      <c r="E3" s="72"/>
      <c r="F3" s="72"/>
      <c r="G3" s="308"/>
      <c r="H3" s="67"/>
      <c r="I3" s="67"/>
      <c r="J3" s="85"/>
      <c r="K3" s="85"/>
      <c r="L3" s="45"/>
      <c r="M3" s="43"/>
      <c r="N3" s="46"/>
      <c r="O3" s="46"/>
      <c r="P3" s="63"/>
      <c r="Q3" s="63"/>
      <c r="R3" s="67"/>
      <c r="S3" s="67"/>
      <c r="T3" s="324"/>
      <c r="U3" s="324"/>
      <c r="V3" s="108"/>
      <c r="W3" s="108"/>
      <c r="X3" s="47"/>
      <c r="Y3" s="47"/>
      <c r="Z3" s="138"/>
      <c r="AA3" s="138"/>
      <c r="AB3" s="156"/>
      <c r="AC3" s="138"/>
      <c r="AD3" s="138"/>
      <c r="AE3" s="156"/>
      <c r="AF3" s="138"/>
      <c r="AG3" s="138"/>
      <c r="AH3" s="156"/>
      <c r="AI3" s="138"/>
      <c r="AJ3" s="138"/>
      <c r="AK3" s="156"/>
      <c r="AL3" s="138"/>
      <c r="AM3" s="138"/>
      <c r="AN3" s="156"/>
      <c r="AO3" s="138"/>
      <c r="AP3" s="138"/>
      <c r="AQ3" s="156"/>
      <c r="AR3" s="138"/>
      <c r="AS3" s="138"/>
      <c r="AT3" s="156"/>
      <c r="AU3" s="138"/>
      <c r="AV3" s="138"/>
      <c r="AW3" s="156"/>
      <c r="AX3" s="138"/>
      <c r="AY3" s="138"/>
      <c r="AZ3" s="156"/>
      <c r="BA3" s="138"/>
      <c r="BB3" s="138"/>
      <c r="BC3" s="156"/>
      <c r="BD3" s="138"/>
      <c r="BE3" s="138"/>
      <c r="BF3" s="156"/>
      <c r="BG3" s="48"/>
      <c r="BH3" s="48"/>
      <c r="BI3" s="48"/>
      <c r="BJ3" s="48"/>
      <c r="BK3" s="49"/>
      <c r="BL3" s="50"/>
      <c r="BM3" s="51"/>
      <c r="BN3" s="52"/>
      <c r="BO3" s="53"/>
      <c r="BP3" s="51"/>
      <c r="BQ3" s="51"/>
      <c r="BR3" s="52"/>
      <c r="BS3" s="52"/>
      <c r="BT3" s="52"/>
      <c r="BU3" s="51"/>
      <c r="BV3" s="51"/>
      <c r="BW3" s="54"/>
      <c r="BX3" s="55"/>
      <c r="BY3" s="54"/>
      <c r="BZ3" s="54"/>
      <c r="CA3" s="56"/>
      <c r="CB3" s="56"/>
      <c r="CC3" s="56"/>
      <c r="CD3" s="56"/>
      <c r="CE3" s="56"/>
      <c r="CF3" s="56"/>
      <c r="CG3" s="56"/>
      <c r="CH3" s="57"/>
      <c r="CI3" s="57"/>
      <c r="CJ3" s="57"/>
      <c r="CK3" s="47"/>
      <c r="CL3" s="47"/>
      <c r="CM3" s="47"/>
      <c r="CN3" s="47"/>
      <c r="CO3" s="47"/>
      <c r="CP3" s="47"/>
      <c r="CQ3" s="47"/>
      <c r="CR3" s="47"/>
      <c r="CS3" s="47"/>
      <c r="CT3" s="47"/>
      <c r="CU3" s="45"/>
      <c r="CV3" s="58"/>
      <c r="CW3" s="59"/>
      <c r="CX3" s="60"/>
      <c r="CY3" s="47"/>
      <c r="CZ3" s="61"/>
      <c r="DA3" s="62"/>
      <c r="DB3" s="41"/>
      <c r="DC3" s="41"/>
      <c r="DE3" s="63"/>
      <c r="DG3" s="41"/>
      <c r="DH3" s="64"/>
      <c r="DI3" s="65"/>
      <c r="DJ3" s="46"/>
      <c r="DK3" s="66"/>
      <c r="DL3" s="45"/>
      <c r="DM3" s="67"/>
      <c r="DN3" s="64"/>
      <c r="DO3" s="66"/>
      <c r="DP3" s="47"/>
      <c r="DQ3" s="68"/>
      <c r="DR3" s="43"/>
      <c r="DS3" s="69"/>
      <c r="DU3" s="643"/>
      <c r="DV3" s="643"/>
      <c r="DW3" s="643"/>
      <c r="DX3" s="70"/>
      <c r="DY3" s="643"/>
      <c r="DZ3" s="643"/>
      <c r="EA3" s="643"/>
      <c r="EB3" s="70"/>
    </row>
    <row r="4" spans="1:132" s="74" customFormat="1">
      <c r="E4" s="75"/>
      <c r="F4" s="75"/>
      <c r="G4" s="309"/>
      <c r="H4" s="82"/>
      <c r="I4" s="82"/>
      <c r="J4" s="79"/>
      <c r="K4" s="79"/>
      <c r="P4" s="82"/>
      <c r="Q4" s="82"/>
      <c r="R4" s="82"/>
      <c r="S4" s="82"/>
      <c r="T4" s="325"/>
      <c r="U4" s="325"/>
      <c r="V4" s="128"/>
      <c r="W4" s="109"/>
      <c r="Z4" s="139"/>
      <c r="AA4" s="139"/>
      <c r="AB4" s="82"/>
      <c r="AC4" s="139"/>
      <c r="AD4" s="139"/>
      <c r="AE4" s="82"/>
      <c r="AF4" s="139"/>
      <c r="AG4" s="139"/>
      <c r="AH4" s="82"/>
      <c r="AI4" s="139"/>
      <c r="AJ4" s="139"/>
      <c r="AK4" s="82"/>
      <c r="AL4" s="139"/>
      <c r="AM4" s="139"/>
      <c r="AN4" s="82"/>
      <c r="AO4" s="139"/>
      <c r="AP4" s="139"/>
      <c r="AQ4" s="82"/>
      <c r="AR4" s="139"/>
      <c r="AS4" s="139"/>
      <c r="AT4" s="82"/>
      <c r="AU4" s="139"/>
      <c r="AV4" s="139"/>
      <c r="AW4" s="82"/>
      <c r="AX4" s="139"/>
      <c r="AY4" s="139"/>
      <c r="AZ4" s="82"/>
      <c r="BA4" s="139"/>
      <c r="BB4" s="139"/>
      <c r="BC4" s="82"/>
      <c r="BD4" s="139"/>
      <c r="BE4" s="139"/>
      <c r="BF4" s="82"/>
    </row>
    <row r="5" spans="1:132" s="74" customFormat="1">
      <c r="E5" s="75"/>
      <c r="F5" s="75"/>
      <c r="G5" s="309"/>
      <c r="H5" s="82"/>
      <c r="I5" s="82"/>
      <c r="J5" s="79"/>
      <c r="K5" s="79"/>
      <c r="P5" s="82"/>
      <c r="Q5" s="82"/>
      <c r="R5" s="82"/>
      <c r="S5" s="82"/>
      <c r="T5" s="325"/>
      <c r="U5" s="325"/>
      <c r="V5" s="128"/>
      <c r="W5" s="109"/>
      <c r="Z5" s="139"/>
      <c r="AA5" s="139"/>
      <c r="AB5" s="82"/>
      <c r="AC5" s="139"/>
      <c r="AD5" s="139"/>
      <c r="AE5" s="82"/>
      <c r="AF5" s="139"/>
      <c r="AG5" s="139"/>
      <c r="AH5" s="82"/>
      <c r="AI5" s="139"/>
      <c r="AJ5" s="139"/>
      <c r="AK5" s="82"/>
      <c r="AL5" s="139"/>
      <c r="AM5" s="139"/>
      <c r="AN5" s="82"/>
      <c r="AO5" s="139"/>
      <c r="AP5" s="139"/>
      <c r="AQ5" s="82"/>
      <c r="AR5" s="139"/>
      <c r="AS5" s="139"/>
      <c r="AT5" s="82"/>
      <c r="AU5" s="139"/>
      <c r="AV5" s="139"/>
      <c r="AW5" s="82"/>
      <c r="AX5" s="139"/>
      <c r="AY5" s="139"/>
      <c r="AZ5" s="82"/>
      <c r="BA5" s="139"/>
      <c r="BB5" s="139"/>
      <c r="BC5" s="82"/>
      <c r="BD5" s="139"/>
      <c r="BE5" s="139"/>
      <c r="BF5" s="82"/>
    </row>
    <row r="6" spans="1:132" s="101" customFormat="1" ht="20" customHeight="1">
      <c r="B6" s="101" t="s">
        <v>71</v>
      </c>
      <c r="C6" s="101" t="s">
        <v>69</v>
      </c>
      <c r="D6" s="101" t="s">
        <v>70</v>
      </c>
      <c r="E6" s="102" t="s">
        <v>72</v>
      </c>
      <c r="F6" s="102"/>
      <c r="G6" s="634" t="s">
        <v>155</v>
      </c>
      <c r="H6" s="288" t="s">
        <v>144</v>
      </c>
      <c r="I6" s="104"/>
      <c r="J6" s="103"/>
      <c r="K6" s="103"/>
      <c r="P6" s="104"/>
      <c r="Q6" s="104"/>
      <c r="R6" s="288" t="s">
        <v>156</v>
      </c>
      <c r="S6" s="302"/>
      <c r="T6" s="332" t="s">
        <v>173</v>
      </c>
      <c r="U6" s="326"/>
      <c r="V6" s="129"/>
      <c r="W6" s="104"/>
      <c r="Y6" s="287" t="s">
        <v>140</v>
      </c>
      <c r="Z6" s="103"/>
      <c r="AA6" s="140"/>
      <c r="AB6" s="104"/>
      <c r="AC6" s="103"/>
      <c r="AD6" s="140"/>
      <c r="AE6" s="104"/>
      <c r="AF6" s="103"/>
      <c r="AG6" s="140"/>
      <c r="AH6" s="104"/>
      <c r="AI6" s="103"/>
      <c r="AJ6" s="140"/>
      <c r="AK6" s="104"/>
      <c r="AL6" s="103"/>
      <c r="AM6" s="140"/>
      <c r="AN6" s="104"/>
      <c r="AO6" s="103"/>
      <c r="AP6" s="140"/>
      <c r="AQ6" s="104"/>
      <c r="AR6" s="103"/>
      <c r="AS6" s="140"/>
      <c r="AT6" s="104"/>
      <c r="AU6" s="103"/>
      <c r="AV6" s="140"/>
      <c r="AW6" s="104"/>
      <c r="AX6" s="103"/>
      <c r="AY6" s="140"/>
      <c r="AZ6" s="104"/>
      <c r="BA6" s="103"/>
      <c r="BB6" s="140"/>
      <c r="BC6" s="104"/>
      <c r="BD6" s="103"/>
      <c r="BE6" s="140"/>
      <c r="BF6" s="104"/>
    </row>
    <row r="7" spans="1:132" s="76" customFormat="1" ht="18" customHeight="1">
      <c r="E7" s="77"/>
      <c r="F7" s="77"/>
      <c r="G7" s="634"/>
      <c r="H7" s="97" t="s">
        <v>75</v>
      </c>
      <c r="I7" s="83"/>
      <c r="J7" s="97" t="s">
        <v>135</v>
      </c>
      <c r="K7" s="80"/>
      <c r="L7" s="99" t="s">
        <v>76</v>
      </c>
      <c r="N7" s="99" t="s">
        <v>78</v>
      </c>
      <c r="P7" s="97" t="s">
        <v>3</v>
      </c>
      <c r="Q7" s="318"/>
      <c r="R7" s="303" t="s">
        <v>146</v>
      </c>
      <c r="S7" s="304" t="s">
        <v>145</v>
      </c>
      <c r="T7" s="335" t="s">
        <v>154</v>
      </c>
      <c r="U7" s="327"/>
      <c r="V7" s="319" t="s">
        <v>153</v>
      </c>
      <c r="W7" s="83"/>
      <c r="Y7" s="285" t="s">
        <v>73</v>
      </c>
      <c r="Z7" s="97" t="s">
        <v>90</v>
      </c>
      <c r="AA7" s="141"/>
      <c r="AB7" s="83"/>
      <c r="AC7" s="97" t="s">
        <v>82</v>
      </c>
      <c r="AD7" s="141"/>
      <c r="AE7" s="83"/>
      <c r="AF7" s="97" t="s">
        <v>83</v>
      </c>
      <c r="AG7" s="141"/>
      <c r="AH7" s="83"/>
      <c r="AI7" s="97" t="s">
        <v>84</v>
      </c>
      <c r="AJ7" s="141"/>
      <c r="AK7" s="83"/>
      <c r="AL7" s="97" t="s">
        <v>85</v>
      </c>
      <c r="AM7" s="141"/>
      <c r="AN7" s="83"/>
      <c r="AO7" s="97" t="s">
        <v>86</v>
      </c>
      <c r="AP7" s="141"/>
      <c r="AQ7" s="83"/>
      <c r="AR7" s="97" t="s">
        <v>142</v>
      </c>
      <c r="AS7" s="141"/>
      <c r="AT7" s="83"/>
      <c r="AU7" s="97" t="s">
        <v>143</v>
      </c>
      <c r="AV7" s="141"/>
      <c r="AW7" s="83"/>
      <c r="AX7" s="97" t="s">
        <v>149</v>
      </c>
      <c r="AY7" s="141"/>
      <c r="AZ7" s="83"/>
      <c r="BA7" s="97" t="s">
        <v>150</v>
      </c>
      <c r="BB7" s="141"/>
      <c r="BC7" s="83"/>
      <c r="BD7" s="97" t="s">
        <v>158</v>
      </c>
      <c r="BE7" s="141"/>
      <c r="BF7" s="83"/>
      <c r="BG7" s="394"/>
    </row>
    <row r="8" spans="1:132" s="333" customFormat="1" ht="15" customHeight="1">
      <c r="A8" s="157" t="s">
        <v>79</v>
      </c>
      <c r="E8" s="158"/>
      <c r="F8" s="158"/>
      <c r="G8" s="634"/>
      <c r="H8" s="303" t="s">
        <v>87</v>
      </c>
      <c r="I8" s="159" t="s">
        <v>74</v>
      </c>
      <c r="J8" s="166" t="s">
        <v>101</v>
      </c>
      <c r="K8" s="271" t="s">
        <v>136</v>
      </c>
      <c r="L8" s="334" t="s">
        <v>77</v>
      </c>
      <c r="M8" s="333" t="s">
        <v>137</v>
      </c>
      <c r="N8" s="334" t="s">
        <v>77</v>
      </c>
      <c r="O8" s="333" t="s">
        <v>137</v>
      </c>
      <c r="P8" s="303" t="s">
        <v>74</v>
      </c>
      <c r="Q8" s="304" t="s">
        <v>88</v>
      </c>
      <c r="R8" s="649" t="s">
        <v>157</v>
      </c>
      <c r="S8" s="650"/>
      <c r="U8" s="335" t="s">
        <v>152</v>
      </c>
      <c r="W8" s="159" t="s">
        <v>152</v>
      </c>
      <c r="Y8" s="336"/>
      <c r="Z8" s="303" t="s">
        <v>80</v>
      </c>
      <c r="AA8" s="160" t="s">
        <v>81</v>
      </c>
      <c r="AB8" s="160" t="s">
        <v>89</v>
      </c>
      <c r="AC8" s="303" t="s">
        <v>80</v>
      </c>
      <c r="AD8" s="160" t="s">
        <v>81</v>
      </c>
      <c r="AE8" s="160" t="s">
        <v>89</v>
      </c>
      <c r="AF8" s="303" t="s">
        <v>80</v>
      </c>
      <c r="AG8" s="160" t="s">
        <v>81</v>
      </c>
      <c r="AH8" s="160" t="s">
        <v>89</v>
      </c>
      <c r="AI8" s="303" t="s">
        <v>80</v>
      </c>
      <c r="AJ8" s="160" t="s">
        <v>81</v>
      </c>
      <c r="AK8" s="160" t="s">
        <v>89</v>
      </c>
      <c r="AL8" s="303" t="s">
        <v>80</v>
      </c>
      <c r="AM8" s="160" t="s">
        <v>81</v>
      </c>
      <c r="AN8" s="160" t="s">
        <v>89</v>
      </c>
      <c r="AO8" s="303" t="s">
        <v>80</v>
      </c>
      <c r="AP8" s="160" t="s">
        <v>81</v>
      </c>
      <c r="AQ8" s="160" t="s">
        <v>89</v>
      </c>
      <c r="AR8" s="303" t="s">
        <v>80</v>
      </c>
      <c r="AS8" s="160" t="s">
        <v>81</v>
      </c>
      <c r="AT8" s="160" t="s">
        <v>89</v>
      </c>
      <c r="AU8" s="303" t="s">
        <v>80</v>
      </c>
      <c r="AV8" s="160" t="s">
        <v>81</v>
      </c>
      <c r="AW8" s="160" t="s">
        <v>89</v>
      </c>
      <c r="AX8" s="303" t="s">
        <v>80</v>
      </c>
      <c r="AY8" s="160" t="s">
        <v>81</v>
      </c>
      <c r="AZ8" s="160" t="s">
        <v>89</v>
      </c>
      <c r="BA8" s="303" t="s">
        <v>80</v>
      </c>
      <c r="BB8" s="160" t="s">
        <v>81</v>
      </c>
      <c r="BC8" s="160" t="s">
        <v>89</v>
      </c>
      <c r="BD8" s="303" t="s">
        <v>80</v>
      </c>
      <c r="BE8" s="160" t="s">
        <v>81</v>
      </c>
      <c r="BF8" s="160" t="s">
        <v>89</v>
      </c>
      <c r="BG8" s="395"/>
    </row>
    <row r="9" spans="1:132" s="74" customFormat="1">
      <c r="A9" s="88"/>
      <c r="E9" s="75"/>
      <c r="F9" s="75"/>
      <c r="G9" s="310"/>
      <c r="H9" s="98"/>
      <c r="I9" s="82"/>
      <c r="J9" s="167"/>
      <c r="K9" s="79"/>
      <c r="L9" s="98"/>
      <c r="N9" s="100"/>
      <c r="P9" s="320"/>
      <c r="Q9" s="321"/>
      <c r="S9" s="304"/>
      <c r="T9" s="325"/>
      <c r="U9" s="325"/>
      <c r="V9" s="344"/>
      <c r="W9" s="109"/>
      <c r="Y9" s="286"/>
      <c r="Z9" s="172"/>
      <c r="AA9" s="139"/>
      <c r="AB9" s="139"/>
      <c r="AC9" s="172"/>
      <c r="AD9" s="139"/>
      <c r="AE9" s="139"/>
      <c r="AF9" s="172"/>
      <c r="AG9" s="139"/>
      <c r="AH9" s="139"/>
      <c r="AI9" s="172"/>
      <c r="AJ9" s="139"/>
      <c r="AK9" s="139"/>
      <c r="AL9" s="172"/>
      <c r="AM9" s="139"/>
      <c r="AN9" s="139"/>
      <c r="AO9" s="172"/>
      <c r="AP9" s="139"/>
      <c r="AQ9" s="139"/>
      <c r="AR9" s="172"/>
      <c r="AS9" s="139"/>
      <c r="AT9" s="139"/>
      <c r="AU9" s="172"/>
      <c r="AV9" s="139"/>
      <c r="AW9" s="139"/>
      <c r="AX9" s="172"/>
      <c r="AY9" s="139"/>
      <c r="AZ9" s="139"/>
      <c r="BA9" s="172"/>
      <c r="BB9" s="139"/>
      <c r="BC9" s="139"/>
      <c r="BD9" s="172"/>
      <c r="BE9" s="139"/>
      <c r="BF9" s="139"/>
      <c r="BG9" s="396"/>
    </row>
    <row r="10" spans="1:132" s="111" customFormat="1" ht="13" customHeight="1">
      <c r="A10" s="105">
        <v>1</v>
      </c>
      <c r="B10" s="111" t="s">
        <v>4</v>
      </c>
      <c r="C10" s="111" t="s">
        <v>5</v>
      </c>
      <c r="D10" s="111" t="s">
        <v>6</v>
      </c>
      <c r="E10" s="112">
        <v>42401</v>
      </c>
      <c r="F10" s="112"/>
      <c r="G10" s="338">
        <v>4</v>
      </c>
      <c r="H10" s="113"/>
      <c r="I10" s="126">
        <v>3</v>
      </c>
      <c r="J10" s="168" t="s">
        <v>138</v>
      </c>
      <c r="K10" s="149" t="s">
        <v>102</v>
      </c>
      <c r="L10" s="113">
        <v>12</v>
      </c>
      <c r="M10" s="275" t="s">
        <v>103</v>
      </c>
      <c r="N10" s="113">
        <v>15</v>
      </c>
      <c r="O10" s="275"/>
      <c r="P10" s="113">
        <f t="shared" ref="P10:P53" si="0">N10+L10+I10</f>
        <v>30</v>
      </c>
      <c r="Q10" s="126">
        <f t="shared" ref="Q10:Q53" si="1">H10+P10</f>
        <v>30</v>
      </c>
      <c r="R10" s="113">
        <v>3</v>
      </c>
      <c r="S10" s="126">
        <v>2</v>
      </c>
      <c r="T10" s="337">
        <f>P10</f>
        <v>30</v>
      </c>
      <c r="U10" s="337">
        <f>T10</f>
        <v>30</v>
      </c>
      <c r="V10" s="296">
        <f>P10/V$68</f>
        <v>1.0818608005769925E-2</v>
      </c>
      <c r="W10" s="162">
        <f>U10/V$68</f>
        <v>1.0818608005769925E-2</v>
      </c>
      <c r="X10" s="294"/>
      <c r="Y10" s="280"/>
      <c r="Z10" s="113"/>
      <c r="AA10" s="142"/>
      <c r="AB10" s="142"/>
      <c r="AC10" s="113"/>
      <c r="AD10" s="142"/>
      <c r="AE10" s="142"/>
      <c r="AF10" s="113"/>
      <c r="AG10" s="142"/>
      <c r="AH10" s="142"/>
      <c r="AI10" s="113"/>
      <c r="AJ10" s="142"/>
      <c r="AK10" s="142"/>
      <c r="AL10" s="113"/>
      <c r="AM10" s="142"/>
      <c r="AN10" s="142"/>
      <c r="AO10" s="113"/>
      <c r="AP10" s="142"/>
      <c r="AQ10" s="142"/>
      <c r="AR10" s="113"/>
      <c r="AS10" s="142"/>
      <c r="AT10" s="142"/>
      <c r="AU10" s="113"/>
      <c r="AV10" s="142"/>
      <c r="AW10" s="142"/>
      <c r="AX10" s="113"/>
      <c r="AY10" s="142"/>
      <c r="AZ10" s="142"/>
      <c r="BA10" s="113"/>
      <c r="BB10" s="142"/>
      <c r="BC10" s="142"/>
      <c r="BD10" s="113"/>
      <c r="BE10" s="142"/>
      <c r="BF10" s="142"/>
      <c r="BG10" s="397"/>
    </row>
    <row r="11" spans="1:132" s="111" customFormat="1" ht="13" customHeight="1">
      <c r="A11" s="105">
        <v>2</v>
      </c>
      <c r="B11" s="111" t="s">
        <v>7</v>
      </c>
      <c r="C11" s="111" t="s">
        <v>8</v>
      </c>
      <c r="D11" s="111" t="s">
        <v>162</v>
      </c>
      <c r="E11" s="112">
        <v>42409</v>
      </c>
      <c r="F11" s="112"/>
      <c r="G11" s="338">
        <v>2</v>
      </c>
      <c r="H11" s="113">
        <v>3</v>
      </c>
      <c r="I11" s="126"/>
      <c r="J11" s="168" t="s">
        <v>138</v>
      </c>
      <c r="K11" s="272">
        <v>0.1</v>
      </c>
      <c r="L11" s="113">
        <v>6</v>
      </c>
      <c r="M11" s="275" t="s">
        <v>103</v>
      </c>
      <c r="N11" s="113">
        <v>14</v>
      </c>
      <c r="O11" s="275"/>
      <c r="P11" s="113">
        <f t="shared" si="0"/>
        <v>20</v>
      </c>
      <c r="Q11" s="126">
        <f t="shared" si="1"/>
        <v>23</v>
      </c>
      <c r="R11" s="113">
        <v>1</v>
      </c>
      <c r="S11" s="126">
        <v>1</v>
      </c>
      <c r="T11" s="337">
        <f>P11</f>
        <v>20</v>
      </c>
      <c r="U11" s="337">
        <f>U10+T11</f>
        <v>50</v>
      </c>
      <c r="V11" s="297">
        <f t="shared" ref="V11:V65" si="2">P11/V$68</f>
        <v>7.2124053371799496E-3</v>
      </c>
      <c r="W11" s="162">
        <f>U11/V$68</f>
        <v>1.8031013342949875E-2</v>
      </c>
      <c r="X11" s="294"/>
      <c r="Y11" s="280"/>
      <c r="Z11" s="113"/>
      <c r="AA11" s="142"/>
      <c r="AB11" s="142"/>
      <c r="AC11" s="113"/>
      <c r="AD11" s="142"/>
      <c r="AE11" s="142"/>
      <c r="AF11" s="113"/>
      <c r="AG11" s="142"/>
      <c r="AH11" s="142"/>
      <c r="AI11" s="113"/>
      <c r="AJ11" s="142"/>
      <c r="AK11" s="142"/>
      <c r="AL11" s="113"/>
      <c r="AM11" s="142"/>
      <c r="AN11" s="142"/>
      <c r="AO11" s="113"/>
      <c r="AP11" s="142"/>
      <c r="AQ11" s="142"/>
      <c r="AR11" s="113"/>
      <c r="AS11" s="142"/>
      <c r="AT11" s="142"/>
      <c r="AU11" s="113"/>
      <c r="AV11" s="142"/>
      <c r="AW11" s="142"/>
      <c r="AX11" s="113"/>
      <c r="AY11" s="142"/>
      <c r="AZ11" s="142"/>
      <c r="BA11" s="113"/>
      <c r="BB11" s="142"/>
      <c r="BC11" s="142"/>
      <c r="BD11" s="113"/>
      <c r="BE11" s="142"/>
      <c r="BF11" s="142"/>
      <c r="BG11" s="397"/>
    </row>
    <row r="12" spans="1:132" s="111" customFormat="1" ht="13" customHeight="1">
      <c r="A12" s="105">
        <v>3</v>
      </c>
      <c r="B12" s="111" t="s">
        <v>9</v>
      </c>
      <c r="C12" s="111" t="s">
        <v>8</v>
      </c>
      <c r="D12" s="111" t="s">
        <v>10</v>
      </c>
      <c r="E12" s="112">
        <v>42420</v>
      </c>
      <c r="F12" s="112"/>
      <c r="G12" s="338">
        <v>7</v>
      </c>
      <c r="H12" s="113"/>
      <c r="I12" s="126">
        <v>3</v>
      </c>
      <c r="J12" s="168" t="s">
        <v>46</v>
      </c>
      <c r="K12" s="149"/>
      <c r="L12" s="113">
        <v>21</v>
      </c>
      <c r="M12" s="275" t="s">
        <v>11</v>
      </c>
      <c r="N12" s="113">
        <v>26</v>
      </c>
      <c r="O12" s="275"/>
      <c r="P12" s="113">
        <f t="shared" si="0"/>
        <v>50</v>
      </c>
      <c r="Q12" s="126">
        <f t="shared" si="1"/>
        <v>50</v>
      </c>
      <c r="R12" s="113">
        <v>6</v>
      </c>
      <c r="S12" s="126">
        <v>2</v>
      </c>
      <c r="T12" s="337">
        <f>P12</f>
        <v>50</v>
      </c>
      <c r="U12" s="337">
        <f>U11+T12</f>
        <v>100</v>
      </c>
      <c r="V12" s="297">
        <f t="shared" si="2"/>
        <v>1.8031013342949875E-2</v>
      </c>
      <c r="W12" s="162">
        <f>U12/V$68</f>
        <v>3.6062026685899751E-2</v>
      </c>
      <c r="X12" s="294"/>
      <c r="Y12" s="280"/>
      <c r="Z12" s="113"/>
      <c r="AA12" s="142"/>
      <c r="AB12" s="142"/>
      <c r="AC12" s="113"/>
      <c r="AD12" s="142"/>
      <c r="AE12" s="142"/>
      <c r="AF12" s="113"/>
      <c r="AG12" s="142"/>
      <c r="AH12" s="142"/>
      <c r="AI12" s="113"/>
      <c r="AJ12" s="142"/>
      <c r="AK12" s="142"/>
      <c r="AL12" s="113"/>
      <c r="AM12" s="142"/>
      <c r="AN12" s="142"/>
      <c r="AO12" s="113"/>
      <c r="AP12" s="142"/>
      <c r="AQ12" s="142"/>
      <c r="AR12" s="113"/>
      <c r="AS12" s="142"/>
      <c r="AT12" s="142"/>
      <c r="AU12" s="113"/>
      <c r="AV12" s="142"/>
      <c r="AW12" s="142"/>
      <c r="AX12" s="113"/>
      <c r="AY12" s="142"/>
      <c r="AZ12" s="142"/>
      <c r="BA12" s="113"/>
      <c r="BB12" s="142"/>
      <c r="BC12" s="142"/>
      <c r="BD12" s="113"/>
      <c r="BE12" s="142"/>
      <c r="BF12" s="142"/>
      <c r="BG12" s="397"/>
    </row>
    <row r="13" spans="1:132" s="111" customFormat="1" ht="13" customHeight="1">
      <c r="A13" s="105">
        <v>4</v>
      </c>
      <c r="B13" s="111" t="s">
        <v>13</v>
      </c>
      <c r="C13" s="111" t="s">
        <v>5</v>
      </c>
      <c r="D13" s="111" t="s">
        <v>6</v>
      </c>
      <c r="E13" s="112">
        <v>42423</v>
      </c>
      <c r="F13" s="112"/>
      <c r="G13" s="338">
        <v>4</v>
      </c>
      <c r="H13" s="113"/>
      <c r="I13" s="126">
        <v>3</v>
      </c>
      <c r="J13" s="168" t="s">
        <v>138</v>
      </c>
      <c r="K13" s="149" t="s">
        <v>102</v>
      </c>
      <c r="L13" s="113">
        <v>12</v>
      </c>
      <c r="M13" s="275" t="s">
        <v>100</v>
      </c>
      <c r="N13" s="113">
        <v>15</v>
      </c>
      <c r="O13" s="275"/>
      <c r="P13" s="113">
        <f t="shared" si="0"/>
        <v>30</v>
      </c>
      <c r="Q13" s="126">
        <f t="shared" si="1"/>
        <v>30</v>
      </c>
      <c r="R13" s="113">
        <v>3</v>
      </c>
      <c r="S13" s="126">
        <v>1</v>
      </c>
      <c r="T13" s="337">
        <f>P13</f>
        <v>30</v>
      </c>
      <c r="U13" s="337">
        <f>U12+T13</f>
        <v>130</v>
      </c>
      <c r="V13" s="297">
        <f t="shared" si="2"/>
        <v>1.0818608005769925E-2</v>
      </c>
      <c r="W13" s="162">
        <f>U13/V$68</f>
        <v>4.688063469166967E-2</v>
      </c>
      <c r="X13" s="294"/>
      <c r="Y13" s="280"/>
      <c r="Z13" s="113"/>
      <c r="AA13" s="142"/>
      <c r="AB13" s="142"/>
      <c r="AC13" s="113"/>
      <c r="AD13" s="142"/>
      <c r="AE13" s="142"/>
      <c r="AF13" s="113"/>
      <c r="AG13" s="142"/>
      <c r="AH13" s="142"/>
      <c r="AI13" s="113"/>
      <c r="AJ13" s="142"/>
      <c r="AK13" s="142"/>
      <c r="AL13" s="113"/>
      <c r="AM13" s="142"/>
      <c r="AN13" s="142"/>
      <c r="AO13" s="113"/>
      <c r="AP13" s="142"/>
      <c r="AQ13" s="142"/>
      <c r="AR13" s="113"/>
      <c r="AS13" s="142"/>
      <c r="AT13" s="142"/>
      <c r="AU13" s="113"/>
      <c r="AV13" s="142"/>
      <c r="AW13" s="142"/>
      <c r="AX13" s="113"/>
      <c r="AY13" s="142"/>
      <c r="AZ13" s="142"/>
      <c r="BA13" s="113"/>
      <c r="BB13" s="142"/>
      <c r="BC13" s="142"/>
      <c r="BD13" s="113"/>
      <c r="BE13" s="142"/>
      <c r="BF13" s="142"/>
      <c r="BG13" s="397"/>
    </row>
    <row r="14" spans="1:132" s="115" customFormat="1" ht="13" customHeight="1">
      <c r="A14" s="105">
        <v>5</v>
      </c>
      <c r="B14" s="115" t="s">
        <v>14</v>
      </c>
      <c r="C14" s="115" t="s">
        <v>8</v>
      </c>
      <c r="D14" s="115" t="s">
        <v>10</v>
      </c>
      <c r="E14" s="644">
        <v>42430</v>
      </c>
      <c r="F14" s="292"/>
      <c r="G14" s="339">
        <v>7</v>
      </c>
      <c r="H14" s="116">
        <v>3</v>
      </c>
      <c r="I14" s="127"/>
      <c r="J14" s="169" t="s">
        <v>138</v>
      </c>
      <c r="K14" s="270">
        <v>0.2</v>
      </c>
      <c r="L14" s="116">
        <v>21</v>
      </c>
      <c r="M14" s="276" t="s">
        <v>104</v>
      </c>
      <c r="N14" s="116">
        <v>26</v>
      </c>
      <c r="O14" s="276" t="s">
        <v>129</v>
      </c>
      <c r="P14" s="121">
        <f t="shared" si="0"/>
        <v>47</v>
      </c>
      <c r="Q14" s="133">
        <f t="shared" si="1"/>
        <v>50</v>
      </c>
      <c r="R14" s="116">
        <v>6</v>
      </c>
      <c r="S14" s="127">
        <v>2</v>
      </c>
      <c r="T14" s="638">
        <f>SUM(P14:P27)</f>
        <v>653</v>
      </c>
      <c r="U14" s="635">
        <f>U13+T14</f>
        <v>783</v>
      </c>
      <c r="V14" s="298">
        <f t="shared" si="2"/>
        <v>1.6949152542372881E-2</v>
      </c>
      <c r="W14" s="646">
        <f>U14/V68</f>
        <v>0.28236566895059501</v>
      </c>
      <c r="X14" s="294"/>
      <c r="Y14" s="281"/>
      <c r="Z14" s="116"/>
      <c r="AA14" s="143"/>
      <c r="AB14" s="143"/>
      <c r="AC14" s="116"/>
      <c r="AD14" s="143"/>
      <c r="AE14" s="143"/>
      <c r="AF14" s="116"/>
      <c r="AG14" s="143"/>
      <c r="AH14" s="143"/>
      <c r="AI14" s="116"/>
      <c r="AJ14" s="143"/>
      <c r="AK14" s="143"/>
      <c r="AL14" s="116"/>
      <c r="AM14" s="143"/>
      <c r="AN14" s="143"/>
      <c r="AO14" s="116"/>
      <c r="AP14" s="143"/>
      <c r="AQ14" s="143"/>
      <c r="AR14" s="116"/>
      <c r="AS14" s="143"/>
      <c r="AT14" s="143"/>
      <c r="AU14" s="116"/>
      <c r="AV14" s="143"/>
      <c r="AW14" s="143"/>
      <c r="AX14" s="116"/>
      <c r="AY14" s="143"/>
      <c r="AZ14" s="143"/>
      <c r="BA14" s="116"/>
      <c r="BB14" s="143"/>
      <c r="BC14" s="143"/>
      <c r="BD14" s="116"/>
      <c r="BE14" s="143"/>
      <c r="BF14" s="143"/>
      <c r="BG14" s="398"/>
    </row>
    <row r="15" spans="1:132" s="115" customFormat="1" ht="13" customHeight="1">
      <c r="A15" s="105">
        <v>6</v>
      </c>
      <c r="B15" s="115" t="s">
        <v>15</v>
      </c>
      <c r="C15" s="115" t="s">
        <v>5</v>
      </c>
      <c r="D15" s="115" t="s">
        <v>6</v>
      </c>
      <c r="E15" s="644"/>
      <c r="F15" s="292"/>
      <c r="G15" s="339">
        <v>1</v>
      </c>
      <c r="H15" s="116">
        <v>3</v>
      </c>
      <c r="I15" s="127"/>
      <c r="J15" s="169" t="s">
        <v>138</v>
      </c>
      <c r="K15" s="270">
        <v>0.13</v>
      </c>
      <c r="L15" s="116">
        <v>3</v>
      </c>
      <c r="M15" s="276" t="s">
        <v>103</v>
      </c>
      <c r="N15" s="116">
        <v>22</v>
      </c>
      <c r="O15" s="276"/>
      <c r="P15" s="116">
        <f t="shared" si="0"/>
        <v>25</v>
      </c>
      <c r="Q15" s="127">
        <f t="shared" si="1"/>
        <v>28</v>
      </c>
      <c r="R15" s="116">
        <v>1</v>
      </c>
      <c r="S15" s="127">
        <v>2</v>
      </c>
      <c r="T15" s="639"/>
      <c r="U15" s="636"/>
      <c r="V15" s="299">
        <f t="shared" si="2"/>
        <v>9.0155066714749377E-3</v>
      </c>
      <c r="W15" s="647"/>
      <c r="X15" s="294"/>
      <c r="Y15" s="281"/>
      <c r="Z15" s="116"/>
      <c r="AA15" s="143"/>
      <c r="AB15" s="143"/>
      <c r="AC15" s="116"/>
      <c r="AD15" s="143"/>
      <c r="AE15" s="143"/>
      <c r="AF15" s="116"/>
      <c r="AG15" s="143"/>
      <c r="AH15" s="143"/>
      <c r="AI15" s="116"/>
      <c r="AJ15" s="143"/>
      <c r="AK15" s="143"/>
      <c r="AL15" s="116"/>
      <c r="AM15" s="143"/>
      <c r="AN15" s="143"/>
      <c r="AO15" s="116"/>
      <c r="AP15" s="143"/>
      <c r="AQ15" s="143"/>
      <c r="AR15" s="116"/>
      <c r="AS15" s="143"/>
      <c r="AT15" s="143"/>
      <c r="AU15" s="116"/>
      <c r="AV15" s="143"/>
      <c r="AW15" s="143"/>
      <c r="AX15" s="116"/>
      <c r="AY15" s="143"/>
      <c r="AZ15" s="143"/>
      <c r="BA15" s="116"/>
      <c r="BB15" s="143"/>
      <c r="BC15" s="143"/>
      <c r="BD15" s="116"/>
      <c r="BE15" s="143"/>
      <c r="BF15" s="143"/>
      <c r="BG15" s="398"/>
    </row>
    <row r="16" spans="1:132" s="115" customFormat="1" ht="13" customHeight="1">
      <c r="A16" s="105">
        <v>7</v>
      </c>
      <c r="B16" s="115" t="s">
        <v>16</v>
      </c>
      <c r="C16" s="115" t="s">
        <v>8</v>
      </c>
      <c r="D16" s="115" t="s">
        <v>10</v>
      </c>
      <c r="E16" s="644"/>
      <c r="F16" s="292"/>
      <c r="G16" s="339">
        <v>4</v>
      </c>
      <c r="H16" s="116">
        <v>3</v>
      </c>
      <c r="I16" s="127"/>
      <c r="J16" s="169" t="s">
        <v>138</v>
      </c>
      <c r="K16" s="274" t="s">
        <v>139</v>
      </c>
      <c r="L16" s="116">
        <v>12</v>
      </c>
      <c r="M16" s="276" t="s">
        <v>127</v>
      </c>
      <c r="N16" s="116">
        <v>25</v>
      </c>
      <c r="O16" s="276" t="s">
        <v>128</v>
      </c>
      <c r="P16" s="116">
        <f t="shared" si="0"/>
        <v>37</v>
      </c>
      <c r="Q16" s="127">
        <f t="shared" si="1"/>
        <v>40</v>
      </c>
      <c r="R16" s="116">
        <v>4</v>
      </c>
      <c r="S16" s="127">
        <v>2</v>
      </c>
      <c r="T16" s="639"/>
      <c r="U16" s="636"/>
      <c r="V16" s="299">
        <f t="shared" si="2"/>
        <v>1.3342949873782907E-2</v>
      </c>
      <c r="W16" s="647"/>
      <c r="X16" s="294"/>
      <c r="Y16" s="281"/>
      <c r="Z16" s="116"/>
      <c r="AA16" s="143"/>
      <c r="AB16" s="143"/>
      <c r="AC16" s="116"/>
      <c r="AD16" s="143"/>
      <c r="AE16" s="143"/>
      <c r="AF16" s="116"/>
      <c r="AG16" s="143"/>
      <c r="AH16" s="143"/>
      <c r="AI16" s="116"/>
      <c r="AJ16" s="143"/>
      <c r="AK16" s="143"/>
      <c r="AL16" s="116"/>
      <c r="AM16" s="143"/>
      <c r="AN16" s="143"/>
      <c r="AO16" s="116"/>
      <c r="AP16" s="143"/>
      <c r="AQ16" s="143"/>
      <c r="AR16" s="116"/>
      <c r="AS16" s="143"/>
      <c r="AT16" s="143"/>
      <c r="AU16" s="116"/>
      <c r="AV16" s="143"/>
      <c r="AW16" s="143"/>
      <c r="AX16" s="116"/>
      <c r="AY16" s="143"/>
      <c r="AZ16" s="143"/>
      <c r="BA16" s="116"/>
      <c r="BB16" s="143"/>
      <c r="BC16" s="143"/>
      <c r="BD16" s="116"/>
      <c r="BE16" s="143"/>
      <c r="BF16" s="143"/>
      <c r="BG16" s="398"/>
    </row>
    <row r="17" spans="1:59" s="115" customFormat="1" ht="13" customHeight="1">
      <c r="A17" s="105">
        <v>8</v>
      </c>
      <c r="B17" s="115" t="s">
        <v>17</v>
      </c>
      <c r="C17" s="115" t="s">
        <v>5</v>
      </c>
      <c r="D17" s="115" t="s">
        <v>6</v>
      </c>
      <c r="E17" s="644"/>
      <c r="F17" s="292"/>
      <c r="G17" s="339">
        <v>7</v>
      </c>
      <c r="H17" s="116">
        <v>3</v>
      </c>
      <c r="I17" s="127"/>
      <c r="J17" s="169" t="s">
        <v>112</v>
      </c>
      <c r="K17" s="150"/>
      <c r="L17" s="116">
        <v>21</v>
      </c>
      <c r="M17" s="276" t="s">
        <v>113</v>
      </c>
      <c r="N17" s="116">
        <v>13</v>
      </c>
      <c r="O17" s="276" t="s">
        <v>113</v>
      </c>
      <c r="P17" s="116">
        <f t="shared" si="0"/>
        <v>34</v>
      </c>
      <c r="Q17" s="127">
        <f t="shared" si="1"/>
        <v>37</v>
      </c>
      <c r="R17" s="116">
        <v>4</v>
      </c>
      <c r="S17" s="127">
        <v>1</v>
      </c>
      <c r="T17" s="639"/>
      <c r="U17" s="636"/>
      <c r="V17" s="299">
        <f t="shared" si="2"/>
        <v>1.2261089073205915E-2</v>
      </c>
      <c r="W17" s="647"/>
      <c r="X17" s="294"/>
      <c r="Y17" s="281"/>
      <c r="Z17" s="116"/>
      <c r="AA17" s="143"/>
      <c r="AB17" s="143"/>
      <c r="AC17" s="116"/>
      <c r="AD17" s="143"/>
      <c r="AE17" s="143"/>
      <c r="AF17" s="116"/>
      <c r="AG17" s="143"/>
      <c r="AH17" s="143"/>
      <c r="AI17" s="116"/>
      <c r="AJ17" s="143"/>
      <c r="AK17" s="143"/>
      <c r="AL17" s="116"/>
      <c r="AM17" s="143"/>
      <c r="AN17" s="143"/>
      <c r="AO17" s="116"/>
      <c r="AP17" s="143"/>
      <c r="AQ17" s="143"/>
      <c r="AR17" s="116"/>
      <c r="AS17" s="143"/>
      <c r="AT17" s="143"/>
      <c r="AU17" s="116"/>
      <c r="AV17" s="143"/>
      <c r="AW17" s="143"/>
      <c r="AX17" s="116"/>
      <c r="AY17" s="143"/>
      <c r="AZ17" s="143"/>
      <c r="BA17" s="116"/>
      <c r="BB17" s="143"/>
      <c r="BC17" s="143"/>
      <c r="BD17" s="116"/>
      <c r="BE17" s="143"/>
      <c r="BF17" s="143"/>
      <c r="BG17" s="398"/>
    </row>
    <row r="18" spans="1:59" s="115" customFormat="1" ht="13" customHeight="1">
      <c r="A18" s="105">
        <v>9</v>
      </c>
      <c r="B18" s="115" t="s">
        <v>18</v>
      </c>
      <c r="C18" s="115" t="s">
        <v>8</v>
      </c>
      <c r="D18" s="115" t="s">
        <v>10</v>
      </c>
      <c r="E18" s="644"/>
      <c r="F18" s="292"/>
      <c r="G18" s="339">
        <v>14</v>
      </c>
      <c r="H18" s="116"/>
      <c r="I18" s="127">
        <v>3</v>
      </c>
      <c r="J18" s="169" t="s">
        <v>138</v>
      </c>
      <c r="K18" s="274" t="s">
        <v>139</v>
      </c>
      <c r="L18" s="116">
        <v>42</v>
      </c>
      <c r="M18" s="276" t="s">
        <v>105</v>
      </c>
      <c r="N18" s="116">
        <v>31</v>
      </c>
      <c r="O18" s="276" t="s">
        <v>130</v>
      </c>
      <c r="P18" s="116">
        <f t="shared" si="0"/>
        <v>76</v>
      </c>
      <c r="Q18" s="127">
        <f t="shared" si="1"/>
        <v>76</v>
      </c>
      <c r="R18" s="116">
        <v>10</v>
      </c>
      <c r="S18" s="127">
        <v>2</v>
      </c>
      <c r="T18" s="639"/>
      <c r="U18" s="636"/>
      <c r="V18" s="299">
        <f t="shared" si="2"/>
        <v>2.7407140281283809E-2</v>
      </c>
      <c r="W18" s="647"/>
      <c r="X18" s="294"/>
      <c r="Y18" s="281"/>
      <c r="Z18" s="116"/>
      <c r="AA18" s="143"/>
      <c r="AB18" s="143"/>
      <c r="AC18" s="116"/>
      <c r="AD18" s="143"/>
      <c r="AE18" s="143"/>
      <c r="AF18" s="116"/>
      <c r="AG18" s="143"/>
      <c r="AH18" s="143"/>
      <c r="AI18" s="116"/>
      <c r="AJ18" s="143"/>
      <c r="AK18" s="143"/>
      <c r="AL18" s="116"/>
      <c r="AM18" s="143"/>
      <c r="AN18" s="143"/>
      <c r="AO18" s="116"/>
      <c r="AP18" s="143"/>
      <c r="AQ18" s="143"/>
      <c r="AR18" s="116"/>
      <c r="AS18" s="143"/>
      <c r="AT18" s="143"/>
      <c r="AU18" s="116"/>
      <c r="AV18" s="143"/>
      <c r="AW18" s="143"/>
      <c r="AX18" s="116"/>
      <c r="AY18" s="143"/>
      <c r="AZ18" s="143"/>
      <c r="BA18" s="116"/>
      <c r="BB18" s="143"/>
      <c r="BC18" s="143"/>
      <c r="BD18" s="116"/>
      <c r="BE18" s="143"/>
      <c r="BF18" s="143"/>
      <c r="BG18" s="398"/>
    </row>
    <row r="19" spans="1:59" s="115" customFormat="1" ht="13" customHeight="1">
      <c r="A19" s="105">
        <v>10</v>
      </c>
      <c r="B19" s="115" t="s">
        <v>19</v>
      </c>
      <c r="C19" s="115" t="s">
        <v>8</v>
      </c>
      <c r="D19" s="135" t="s">
        <v>162</v>
      </c>
      <c r="E19" s="644"/>
      <c r="F19" s="292"/>
      <c r="G19" s="339">
        <v>9</v>
      </c>
      <c r="H19" s="116">
        <v>3</v>
      </c>
      <c r="I19" s="127"/>
      <c r="J19" s="169" t="s">
        <v>138</v>
      </c>
      <c r="K19" s="270">
        <v>0.05</v>
      </c>
      <c r="L19" s="116">
        <v>27</v>
      </c>
      <c r="M19" s="276" t="s">
        <v>103</v>
      </c>
      <c r="N19" s="116">
        <v>12</v>
      </c>
      <c r="O19" s="276"/>
      <c r="P19" s="116">
        <f t="shared" si="0"/>
        <v>39</v>
      </c>
      <c r="Q19" s="127">
        <f t="shared" si="1"/>
        <v>42</v>
      </c>
      <c r="R19" s="116">
        <v>0</v>
      </c>
      <c r="S19" s="127">
        <v>0</v>
      </c>
      <c r="T19" s="639"/>
      <c r="U19" s="636"/>
      <c r="V19" s="299">
        <f t="shared" si="2"/>
        <v>1.4064190407500902E-2</v>
      </c>
      <c r="W19" s="647"/>
      <c r="X19" s="294"/>
      <c r="Y19" s="281"/>
      <c r="Z19" s="116"/>
      <c r="AA19" s="143"/>
      <c r="AB19" s="143"/>
      <c r="AC19" s="116"/>
      <c r="AD19" s="143"/>
      <c r="AE19" s="143"/>
      <c r="AF19" s="116"/>
      <c r="AG19" s="143"/>
      <c r="AH19" s="143"/>
      <c r="AI19" s="116"/>
      <c r="AJ19" s="143"/>
      <c r="AK19" s="143"/>
      <c r="AL19" s="116"/>
      <c r="AM19" s="143"/>
      <c r="AN19" s="143"/>
      <c r="AO19" s="116"/>
      <c r="AP19" s="143"/>
      <c r="AQ19" s="143"/>
      <c r="AR19" s="116"/>
      <c r="AS19" s="143"/>
      <c r="AT19" s="143"/>
      <c r="AU19" s="116"/>
      <c r="AV19" s="143"/>
      <c r="AW19" s="143"/>
      <c r="AX19" s="116"/>
      <c r="AY19" s="143"/>
      <c r="AZ19" s="143"/>
      <c r="BA19" s="116"/>
      <c r="BB19" s="143"/>
      <c r="BC19" s="143"/>
      <c r="BD19" s="116"/>
      <c r="BE19" s="143"/>
      <c r="BF19" s="143"/>
      <c r="BG19" s="398"/>
    </row>
    <row r="20" spans="1:59" s="115" customFormat="1" ht="13" customHeight="1">
      <c r="A20" s="105">
        <v>11</v>
      </c>
      <c r="B20" s="115" t="s">
        <v>20</v>
      </c>
      <c r="C20" s="115" t="s">
        <v>5</v>
      </c>
      <c r="D20" s="115" t="s">
        <v>10</v>
      </c>
      <c r="E20" s="644"/>
      <c r="F20" s="292"/>
      <c r="G20" s="339">
        <v>8</v>
      </c>
      <c r="H20" s="116">
        <v>3</v>
      </c>
      <c r="I20" s="127"/>
      <c r="J20" s="169" t="s">
        <v>138</v>
      </c>
      <c r="K20" s="270">
        <v>0.1</v>
      </c>
      <c r="L20" s="116">
        <v>24</v>
      </c>
      <c r="M20" s="276" t="s">
        <v>106</v>
      </c>
      <c r="N20" s="116">
        <v>11</v>
      </c>
      <c r="O20" s="276" t="s">
        <v>131</v>
      </c>
      <c r="P20" s="116">
        <f t="shared" si="0"/>
        <v>35</v>
      </c>
      <c r="Q20" s="127">
        <f t="shared" si="1"/>
        <v>38</v>
      </c>
      <c r="R20" s="116">
        <v>3</v>
      </c>
      <c r="S20" s="127">
        <v>0</v>
      </c>
      <c r="T20" s="639"/>
      <c r="U20" s="636"/>
      <c r="V20" s="299">
        <f t="shared" si="2"/>
        <v>1.2621709340064912E-2</v>
      </c>
      <c r="W20" s="647"/>
      <c r="X20" s="294"/>
      <c r="Y20" s="281"/>
      <c r="Z20" s="116"/>
      <c r="AA20" s="143"/>
      <c r="AB20" s="143"/>
      <c r="AC20" s="116"/>
      <c r="AD20" s="143"/>
      <c r="AE20" s="143"/>
      <c r="AF20" s="116"/>
      <c r="AG20" s="143"/>
      <c r="AH20" s="143"/>
      <c r="AI20" s="116"/>
      <c r="AJ20" s="143"/>
      <c r="AK20" s="143"/>
      <c r="AL20" s="116"/>
      <c r="AM20" s="143"/>
      <c r="AN20" s="143"/>
      <c r="AO20" s="116"/>
      <c r="AP20" s="143"/>
      <c r="AQ20" s="143"/>
      <c r="AR20" s="116"/>
      <c r="AS20" s="143"/>
      <c r="AT20" s="143"/>
      <c r="AU20" s="116"/>
      <c r="AV20" s="143"/>
      <c r="AW20" s="143"/>
      <c r="AX20" s="116"/>
      <c r="AY20" s="143"/>
      <c r="AZ20" s="143"/>
      <c r="BA20" s="116"/>
      <c r="BB20" s="143"/>
      <c r="BC20" s="143"/>
      <c r="BD20" s="116"/>
      <c r="BE20" s="143"/>
      <c r="BF20" s="143"/>
      <c r="BG20" s="398"/>
    </row>
    <row r="21" spans="1:59" s="115" customFormat="1" ht="13" customHeight="1">
      <c r="A21" s="105">
        <v>12</v>
      </c>
      <c r="B21" s="115" t="s">
        <v>21</v>
      </c>
      <c r="C21" s="115" t="s">
        <v>5</v>
      </c>
      <c r="D21" s="115" t="s">
        <v>6</v>
      </c>
      <c r="E21" s="644"/>
      <c r="F21" s="292"/>
      <c r="G21" s="339">
        <v>1</v>
      </c>
      <c r="H21" s="116">
        <v>3</v>
      </c>
      <c r="I21" s="127"/>
      <c r="J21" s="169" t="s">
        <v>112</v>
      </c>
      <c r="K21" s="150"/>
      <c r="L21" s="116">
        <v>3</v>
      </c>
      <c r="M21" s="276" t="s">
        <v>113</v>
      </c>
      <c r="N21" s="116">
        <v>22</v>
      </c>
      <c r="O21" s="276" t="s">
        <v>113</v>
      </c>
      <c r="P21" s="116">
        <f t="shared" si="0"/>
        <v>25</v>
      </c>
      <c r="Q21" s="127">
        <f t="shared" si="1"/>
        <v>28</v>
      </c>
      <c r="R21" s="116">
        <v>1</v>
      </c>
      <c r="S21" s="127">
        <v>1</v>
      </c>
      <c r="T21" s="639"/>
      <c r="U21" s="636"/>
      <c r="V21" s="299">
        <f t="shared" si="2"/>
        <v>9.0155066714749377E-3</v>
      </c>
      <c r="W21" s="647"/>
      <c r="X21" s="294"/>
      <c r="Y21" s="281"/>
      <c r="Z21" s="116"/>
      <c r="AA21" s="143"/>
      <c r="AB21" s="143"/>
      <c r="AC21" s="116"/>
      <c r="AD21" s="143"/>
      <c r="AE21" s="143"/>
      <c r="AF21" s="116"/>
      <c r="AG21" s="143"/>
      <c r="AH21" s="143"/>
      <c r="AI21" s="116"/>
      <c r="AJ21" s="143"/>
      <c r="AK21" s="143"/>
      <c r="AL21" s="116"/>
      <c r="AM21" s="143"/>
      <c r="AN21" s="143"/>
      <c r="AO21" s="116"/>
      <c r="AP21" s="143"/>
      <c r="AQ21" s="143"/>
      <c r="AR21" s="116"/>
      <c r="AS21" s="143"/>
      <c r="AT21" s="143"/>
      <c r="AU21" s="116"/>
      <c r="AV21" s="143"/>
      <c r="AW21" s="143"/>
      <c r="AX21" s="116"/>
      <c r="AY21" s="143"/>
      <c r="AZ21" s="143"/>
      <c r="BA21" s="116"/>
      <c r="BB21" s="143"/>
      <c r="BC21" s="143"/>
      <c r="BD21" s="116"/>
      <c r="BE21" s="143"/>
      <c r="BF21" s="143"/>
      <c r="BG21" s="398"/>
    </row>
    <row r="22" spans="1:59" s="115" customFormat="1" ht="13" customHeight="1">
      <c r="A22" s="105">
        <v>13</v>
      </c>
      <c r="B22" s="115" t="s">
        <v>22</v>
      </c>
      <c r="C22" s="115" t="s">
        <v>8</v>
      </c>
      <c r="D22" s="115" t="s">
        <v>6</v>
      </c>
      <c r="E22" s="644"/>
      <c r="F22" s="292"/>
      <c r="G22" s="339">
        <v>5</v>
      </c>
      <c r="H22" s="116">
        <v>3</v>
      </c>
      <c r="I22" s="127"/>
      <c r="J22" s="169" t="s">
        <v>138</v>
      </c>
      <c r="K22" s="270">
        <v>0.15</v>
      </c>
      <c r="L22" s="116">
        <v>15</v>
      </c>
      <c r="M22" s="276" t="s">
        <v>107</v>
      </c>
      <c r="N22" s="116">
        <v>25</v>
      </c>
      <c r="O22" s="276" t="s">
        <v>129</v>
      </c>
      <c r="P22" s="116">
        <f t="shared" si="0"/>
        <v>40</v>
      </c>
      <c r="Q22" s="127">
        <f t="shared" si="1"/>
        <v>43</v>
      </c>
      <c r="R22" s="116">
        <v>5</v>
      </c>
      <c r="S22" s="127">
        <v>2</v>
      </c>
      <c r="T22" s="639"/>
      <c r="U22" s="636"/>
      <c r="V22" s="299">
        <f t="shared" si="2"/>
        <v>1.4424810674359899E-2</v>
      </c>
      <c r="W22" s="647"/>
      <c r="X22" s="294"/>
      <c r="Y22" s="281"/>
      <c r="Z22" s="116"/>
      <c r="AA22" s="143"/>
      <c r="AB22" s="143"/>
      <c r="AC22" s="116"/>
      <c r="AD22" s="143"/>
      <c r="AE22" s="143"/>
      <c r="AF22" s="116"/>
      <c r="AG22" s="143"/>
      <c r="AH22" s="143"/>
      <c r="AI22" s="116"/>
      <c r="AJ22" s="143"/>
      <c r="AK22" s="143"/>
      <c r="AL22" s="116"/>
      <c r="AM22" s="143"/>
      <c r="AN22" s="143"/>
      <c r="AO22" s="116"/>
      <c r="AP22" s="143"/>
      <c r="AQ22" s="143"/>
      <c r="AR22" s="116"/>
      <c r="AS22" s="143"/>
      <c r="AT22" s="143"/>
      <c r="AU22" s="116"/>
      <c r="AV22" s="143"/>
      <c r="AW22" s="143"/>
      <c r="AX22" s="116"/>
      <c r="AY22" s="143"/>
      <c r="AZ22" s="143"/>
      <c r="BA22" s="116"/>
      <c r="BB22" s="143"/>
      <c r="BC22" s="143"/>
      <c r="BD22" s="116"/>
      <c r="BE22" s="143"/>
      <c r="BF22" s="143"/>
      <c r="BG22" s="398"/>
    </row>
    <row r="23" spans="1:59" s="115" customFormat="1" ht="13" customHeight="1">
      <c r="A23" s="105">
        <v>14</v>
      </c>
      <c r="B23" s="115" t="s">
        <v>23</v>
      </c>
      <c r="C23" s="115" t="s">
        <v>8</v>
      </c>
      <c r="D23" s="115" t="s">
        <v>10</v>
      </c>
      <c r="E23" s="644"/>
      <c r="F23" s="292"/>
      <c r="G23" s="339">
        <v>9</v>
      </c>
      <c r="H23" s="116">
        <v>3</v>
      </c>
      <c r="I23" s="127"/>
      <c r="J23" s="169" t="s">
        <v>138</v>
      </c>
      <c r="K23" s="270">
        <v>0.2</v>
      </c>
      <c r="L23" s="116">
        <v>27</v>
      </c>
      <c r="M23" s="276" t="s">
        <v>108</v>
      </c>
      <c r="N23" s="116">
        <v>28</v>
      </c>
      <c r="O23" s="276" t="s">
        <v>132</v>
      </c>
      <c r="P23" s="116">
        <f t="shared" si="0"/>
        <v>55</v>
      </c>
      <c r="Q23" s="127">
        <f t="shared" si="1"/>
        <v>58</v>
      </c>
      <c r="R23" s="116">
        <v>7</v>
      </c>
      <c r="S23" s="127">
        <v>2</v>
      </c>
      <c r="T23" s="639"/>
      <c r="U23" s="636"/>
      <c r="V23" s="299">
        <f t="shared" si="2"/>
        <v>1.9834114677244861E-2</v>
      </c>
      <c r="W23" s="647"/>
      <c r="X23" s="294"/>
      <c r="Y23" s="281"/>
      <c r="Z23" s="116"/>
      <c r="AA23" s="143"/>
      <c r="AB23" s="143"/>
      <c r="AC23" s="116"/>
      <c r="AD23" s="143"/>
      <c r="AE23" s="143"/>
      <c r="AF23" s="116"/>
      <c r="AG23" s="143"/>
      <c r="AH23" s="143"/>
      <c r="AI23" s="116"/>
      <c r="AJ23" s="143"/>
      <c r="AK23" s="143"/>
      <c r="AL23" s="116"/>
      <c r="AM23" s="143"/>
      <c r="AN23" s="143"/>
      <c r="AO23" s="116"/>
      <c r="AP23" s="143"/>
      <c r="AQ23" s="143"/>
      <c r="AR23" s="116"/>
      <c r="AS23" s="143"/>
      <c r="AT23" s="143"/>
      <c r="AU23" s="116"/>
      <c r="AV23" s="143"/>
      <c r="AW23" s="143"/>
      <c r="AX23" s="116"/>
      <c r="AY23" s="143"/>
      <c r="AZ23" s="143"/>
      <c r="BA23" s="116"/>
      <c r="BB23" s="143"/>
      <c r="BC23" s="143"/>
      <c r="BD23" s="116"/>
      <c r="BE23" s="143"/>
      <c r="BF23" s="143"/>
      <c r="BG23" s="398"/>
    </row>
    <row r="24" spans="1:59" s="115" customFormat="1" ht="13" customHeight="1">
      <c r="A24" s="105">
        <v>15</v>
      </c>
      <c r="B24" s="115" t="s">
        <v>24</v>
      </c>
      <c r="C24" s="115" t="s">
        <v>8</v>
      </c>
      <c r="D24" s="115" t="s">
        <v>10</v>
      </c>
      <c r="E24" s="644"/>
      <c r="F24" s="292"/>
      <c r="G24" s="339">
        <v>36</v>
      </c>
      <c r="H24" s="116">
        <v>3</v>
      </c>
      <c r="I24" s="127"/>
      <c r="J24" s="169" t="s">
        <v>138</v>
      </c>
      <c r="K24" s="270">
        <v>0.2</v>
      </c>
      <c r="L24" s="116">
        <v>108</v>
      </c>
      <c r="M24" s="276" t="s">
        <v>104</v>
      </c>
      <c r="N24" s="116">
        <v>44</v>
      </c>
      <c r="O24" s="276" t="s">
        <v>129</v>
      </c>
      <c r="P24" s="116">
        <f t="shared" si="0"/>
        <v>152</v>
      </c>
      <c r="Q24" s="127">
        <f t="shared" si="1"/>
        <v>155</v>
      </c>
      <c r="R24" s="116">
        <v>25</v>
      </c>
      <c r="S24" s="127">
        <v>2</v>
      </c>
      <c r="T24" s="639"/>
      <c r="U24" s="636"/>
      <c r="V24" s="299">
        <f t="shared" si="2"/>
        <v>5.4814280562567617E-2</v>
      </c>
      <c r="W24" s="647"/>
      <c r="X24" s="294"/>
      <c r="Y24" s="281"/>
      <c r="Z24" s="116"/>
      <c r="AA24" s="143"/>
      <c r="AB24" s="143"/>
      <c r="AC24" s="116"/>
      <c r="AD24" s="143"/>
      <c r="AE24" s="143"/>
      <c r="AF24" s="116"/>
      <c r="AG24" s="143"/>
      <c r="AH24" s="143"/>
      <c r="AI24" s="116"/>
      <c r="AJ24" s="143"/>
      <c r="AK24" s="143"/>
      <c r="AL24" s="116"/>
      <c r="AM24" s="143"/>
      <c r="AN24" s="143"/>
      <c r="AO24" s="116"/>
      <c r="AP24" s="143"/>
      <c r="AQ24" s="143"/>
      <c r="AR24" s="116"/>
      <c r="AS24" s="143"/>
      <c r="AT24" s="143"/>
      <c r="AU24" s="116"/>
      <c r="AV24" s="143"/>
      <c r="AW24" s="143"/>
      <c r="AX24" s="116"/>
      <c r="AY24" s="143"/>
      <c r="AZ24" s="143"/>
      <c r="BA24" s="116"/>
      <c r="BB24" s="143"/>
      <c r="BC24" s="143"/>
      <c r="BD24" s="116"/>
      <c r="BE24" s="143"/>
      <c r="BF24" s="143"/>
      <c r="BG24" s="398"/>
    </row>
    <row r="25" spans="1:59" s="115" customFormat="1" ht="13" customHeight="1">
      <c r="A25" s="105">
        <v>16</v>
      </c>
      <c r="B25" s="115" t="s">
        <v>25</v>
      </c>
      <c r="C25" s="115" t="s">
        <v>8</v>
      </c>
      <c r="D25" s="115" t="s">
        <v>10</v>
      </c>
      <c r="E25" s="644"/>
      <c r="F25" s="292"/>
      <c r="G25" s="339">
        <v>1</v>
      </c>
      <c r="H25" s="116"/>
      <c r="I25" s="127">
        <v>3</v>
      </c>
      <c r="J25" s="169" t="s">
        <v>138</v>
      </c>
      <c r="K25" s="270">
        <v>0.2</v>
      </c>
      <c r="L25" s="116">
        <v>3</v>
      </c>
      <c r="M25" s="276" t="s">
        <v>133</v>
      </c>
      <c r="N25" s="116">
        <v>10</v>
      </c>
      <c r="O25" s="276" t="s">
        <v>129</v>
      </c>
      <c r="P25" s="116">
        <f t="shared" si="0"/>
        <v>16</v>
      </c>
      <c r="Q25" s="127">
        <f t="shared" si="1"/>
        <v>16</v>
      </c>
      <c r="R25" s="116">
        <v>0</v>
      </c>
      <c r="S25" s="127">
        <v>0</v>
      </c>
      <c r="T25" s="639"/>
      <c r="U25" s="636"/>
      <c r="V25" s="299">
        <f t="shared" si="2"/>
        <v>5.7699242697439599E-3</v>
      </c>
      <c r="W25" s="647"/>
      <c r="X25" s="294"/>
      <c r="Y25" s="281"/>
      <c r="Z25" s="116"/>
      <c r="AA25" s="143"/>
      <c r="AB25" s="143"/>
      <c r="AC25" s="116"/>
      <c r="AD25" s="143"/>
      <c r="AE25" s="143"/>
      <c r="AF25" s="116"/>
      <c r="AG25" s="143"/>
      <c r="AH25" s="143"/>
      <c r="AI25" s="116"/>
      <c r="AJ25" s="143"/>
      <c r="AK25" s="143"/>
      <c r="AL25" s="116"/>
      <c r="AM25" s="143"/>
      <c r="AN25" s="143"/>
      <c r="AO25" s="116"/>
      <c r="AP25" s="143"/>
      <c r="AQ25" s="143"/>
      <c r="AR25" s="116"/>
      <c r="AS25" s="143"/>
      <c r="AT25" s="143"/>
      <c r="AU25" s="116"/>
      <c r="AV25" s="143"/>
      <c r="AW25" s="143"/>
      <c r="AX25" s="116"/>
      <c r="AY25" s="143"/>
      <c r="AZ25" s="143"/>
      <c r="BA25" s="116"/>
      <c r="BB25" s="143"/>
      <c r="BC25" s="143"/>
      <c r="BD25" s="116"/>
      <c r="BE25" s="143"/>
      <c r="BF25" s="143"/>
      <c r="BG25" s="398"/>
    </row>
    <row r="26" spans="1:59" s="115" customFormat="1" ht="13" customHeight="1">
      <c r="A26" s="105">
        <v>17</v>
      </c>
      <c r="B26" s="115" t="s">
        <v>26</v>
      </c>
      <c r="C26" s="115" t="s">
        <v>8</v>
      </c>
      <c r="D26" s="115" t="s">
        <v>10</v>
      </c>
      <c r="E26" s="644"/>
      <c r="F26" s="292"/>
      <c r="G26" s="339">
        <v>11</v>
      </c>
      <c r="H26" s="116">
        <v>3</v>
      </c>
      <c r="I26" s="127"/>
      <c r="J26" s="169" t="s">
        <v>138</v>
      </c>
      <c r="K26" s="150" t="s">
        <v>102</v>
      </c>
      <c r="L26" s="116">
        <v>33</v>
      </c>
      <c r="M26" s="276" t="s">
        <v>103</v>
      </c>
      <c r="N26" s="116">
        <v>13</v>
      </c>
      <c r="O26" s="276"/>
      <c r="P26" s="116">
        <f t="shared" si="0"/>
        <v>46</v>
      </c>
      <c r="Q26" s="127">
        <f t="shared" si="1"/>
        <v>49</v>
      </c>
      <c r="R26" s="116">
        <v>8</v>
      </c>
      <c r="S26" s="127">
        <v>0</v>
      </c>
      <c r="T26" s="639"/>
      <c r="U26" s="636"/>
      <c r="V26" s="299">
        <f t="shared" si="2"/>
        <v>1.6588532275513886E-2</v>
      </c>
      <c r="W26" s="647"/>
      <c r="X26" s="294"/>
      <c r="Y26" s="281"/>
      <c r="Z26" s="116"/>
      <c r="AA26" s="143"/>
      <c r="AB26" s="143"/>
      <c r="AC26" s="116"/>
      <c r="AD26" s="143"/>
      <c r="AE26" s="143"/>
      <c r="AF26" s="116"/>
      <c r="AG26" s="143"/>
      <c r="AH26" s="143"/>
      <c r="AI26" s="116"/>
      <c r="AJ26" s="143"/>
      <c r="AK26" s="143"/>
      <c r="AL26" s="116"/>
      <c r="AM26" s="143"/>
      <c r="AN26" s="143"/>
      <c r="AO26" s="116"/>
      <c r="AP26" s="143"/>
      <c r="AQ26" s="143"/>
      <c r="AR26" s="116"/>
      <c r="AS26" s="143"/>
      <c r="AT26" s="143"/>
      <c r="AU26" s="116"/>
      <c r="AV26" s="143"/>
      <c r="AW26" s="143"/>
      <c r="AX26" s="116"/>
      <c r="AY26" s="143"/>
      <c r="AZ26" s="143"/>
      <c r="BA26" s="116"/>
      <c r="BB26" s="143"/>
      <c r="BC26" s="143"/>
      <c r="BD26" s="116"/>
      <c r="BE26" s="143"/>
      <c r="BF26" s="143"/>
      <c r="BG26" s="398"/>
    </row>
    <row r="27" spans="1:59" s="118" customFormat="1" ht="13" customHeight="1">
      <c r="A27" s="105">
        <v>18</v>
      </c>
      <c r="B27" s="118" t="s">
        <v>27</v>
      </c>
      <c r="C27" s="118" t="s">
        <v>5</v>
      </c>
      <c r="D27" s="118" t="s">
        <v>6</v>
      </c>
      <c r="E27" s="642"/>
      <c r="F27" s="293"/>
      <c r="G27" s="340">
        <v>1</v>
      </c>
      <c r="H27" s="119">
        <v>3</v>
      </c>
      <c r="I27" s="134"/>
      <c r="J27" s="170" t="s">
        <v>112</v>
      </c>
      <c r="K27" s="151"/>
      <c r="L27" s="119">
        <v>3</v>
      </c>
      <c r="M27" s="277" t="s">
        <v>113</v>
      </c>
      <c r="N27" s="119">
        <v>23</v>
      </c>
      <c r="O27" s="277" t="s">
        <v>113</v>
      </c>
      <c r="P27" s="119">
        <f t="shared" si="0"/>
        <v>26</v>
      </c>
      <c r="Q27" s="134">
        <f t="shared" si="1"/>
        <v>29</v>
      </c>
      <c r="R27" s="119">
        <v>1</v>
      </c>
      <c r="S27" s="134">
        <v>2</v>
      </c>
      <c r="T27" s="640"/>
      <c r="U27" s="637"/>
      <c r="V27" s="300">
        <f t="shared" si="2"/>
        <v>9.3761269383339351E-3</v>
      </c>
      <c r="W27" s="648"/>
      <c r="X27" s="294"/>
      <c r="Y27" s="282"/>
      <c r="Z27" s="119"/>
      <c r="AA27" s="144"/>
      <c r="AB27" s="144"/>
      <c r="AC27" s="119"/>
      <c r="AD27" s="144"/>
      <c r="AE27" s="144"/>
      <c r="AF27" s="119"/>
      <c r="AG27" s="144"/>
      <c r="AH27" s="144"/>
      <c r="AI27" s="119"/>
      <c r="AJ27" s="144"/>
      <c r="AK27" s="144"/>
      <c r="AL27" s="119"/>
      <c r="AM27" s="144"/>
      <c r="AN27" s="144"/>
      <c r="AO27" s="119"/>
      <c r="AP27" s="144"/>
      <c r="AQ27" s="144"/>
      <c r="AR27" s="119"/>
      <c r="AS27" s="144"/>
      <c r="AT27" s="144"/>
      <c r="AU27" s="119"/>
      <c r="AV27" s="144"/>
      <c r="AW27" s="144"/>
      <c r="AX27" s="119"/>
      <c r="AY27" s="144"/>
      <c r="AZ27" s="144"/>
      <c r="BA27" s="119"/>
      <c r="BB27" s="144"/>
      <c r="BC27" s="144"/>
      <c r="BD27" s="119"/>
      <c r="BE27" s="144"/>
      <c r="BF27" s="144"/>
      <c r="BG27" s="399"/>
    </row>
    <row r="28" spans="1:59" s="115" customFormat="1" ht="13" customHeight="1">
      <c r="A28" s="105">
        <v>19</v>
      </c>
      <c r="B28" s="115" t="s">
        <v>28</v>
      </c>
      <c r="C28" s="115" t="s">
        <v>5</v>
      </c>
      <c r="D28" s="115" t="s">
        <v>6</v>
      </c>
      <c r="E28" s="645">
        <v>42434</v>
      </c>
      <c r="F28" s="290"/>
      <c r="G28" s="339">
        <v>4</v>
      </c>
      <c r="H28" s="116"/>
      <c r="I28" s="127">
        <v>3</v>
      </c>
      <c r="J28" s="169" t="s">
        <v>138</v>
      </c>
      <c r="K28" s="270">
        <v>0.1</v>
      </c>
      <c r="L28" s="116">
        <v>12</v>
      </c>
      <c r="M28" s="276"/>
      <c r="N28" s="116">
        <v>25</v>
      </c>
      <c r="O28" s="276"/>
      <c r="P28" s="116">
        <f t="shared" si="0"/>
        <v>40</v>
      </c>
      <c r="Q28" s="133">
        <f t="shared" si="1"/>
        <v>40</v>
      </c>
      <c r="R28" s="116">
        <v>4</v>
      </c>
      <c r="S28" s="127">
        <v>2</v>
      </c>
      <c r="T28" s="638">
        <f>SUM(P28:P31)</f>
        <v>146</v>
      </c>
      <c r="U28" s="635">
        <f>U14+T28</f>
        <v>929</v>
      </c>
      <c r="V28" s="298">
        <f t="shared" si="2"/>
        <v>1.4424810674359899E-2</v>
      </c>
      <c r="W28" s="646">
        <f>U28/V68</f>
        <v>0.33501622791200864</v>
      </c>
      <c r="X28" s="294"/>
      <c r="Y28" s="281"/>
      <c r="Z28" s="116"/>
      <c r="AA28" s="143"/>
      <c r="AB28" s="143"/>
      <c r="AC28" s="116"/>
      <c r="AD28" s="143"/>
      <c r="AE28" s="143"/>
      <c r="AF28" s="116"/>
      <c r="AG28" s="143"/>
      <c r="AH28" s="143"/>
      <c r="AI28" s="116"/>
      <c r="AJ28" s="143"/>
      <c r="AK28" s="143"/>
      <c r="AL28" s="116"/>
      <c r="AM28" s="143"/>
      <c r="AN28" s="143"/>
      <c r="AO28" s="116"/>
      <c r="AP28" s="143"/>
      <c r="AQ28" s="143"/>
      <c r="AR28" s="116"/>
      <c r="AS28" s="143"/>
      <c r="AT28" s="143"/>
      <c r="AU28" s="116"/>
      <c r="AV28" s="143"/>
      <c r="AW28" s="143"/>
      <c r="AX28" s="116"/>
      <c r="AY28" s="143"/>
      <c r="AZ28" s="143"/>
      <c r="BA28" s="116"/>
      <c r="BB28" s="143"/>
      <c r="BC28" s="143"/>
      <c r="BD28" s="116"/>
      <c r="BE28" s="143"/>
      <c r="BF28" s="143"/>
      <c r="BG28" s="398"/>
    </row>
    <row r="29" spans="1:59" s="115" customFormat="1" ht="13" customHeight="1">
      <c r="A29" s="105">
        <v>20</v>
      </c>
      <c r="B29" s="115" t="s">
        <v>29</v>
      </c>
      <c r="C29" s="115" t="s">
        <v>5</v>
      </c>
      <c r="D29" s="115" t="s">
        <v>6</v>
      </c>
      <c r="E29" s="645"/>
      <c r="F29" s="290"/>
      <c r="G29" s="339">
        <v>6</v>
      </c>
      <c r="H29" s="116">
        <v>3</v>
      </c>
      <c r="I29" s="127"/>
      <c r="J29" s="169" t="s">
        <v>138</v>
      </c>
      <c r="K29" s="270">
        <v>0.05</v>
      </c>
      <c r="L29" s="116">
        <v>18</v>
      </c>
      <c r="M29" s="276" t="s">
        <v>103</v>
      </c>
      <c r="N29" s="116">
        <v>24</v>
      </c>
      <c r="O29" s="276"/>
      <c r="P29" s="116">
        <f t="shared" si="0"/>
        <v>42</v>
      </c>
      <c r="Q29" s="127">
        <f t="shared" si="1"/>
        <v>45</v>
      </c>
      <c r="R29" s="116">
        <v>5</v>
      </c>
      <c r="S29" s="127">
        <v>2</v>
      </c>
      <c r="T29" s="639"/>
      <c r="U29" s="636"/>
      <c r="V29" s="299">
        <f t="shared" si="2"/>
        <v>1.5146051208077894E-2</v>
      </c>
      <c r="W29" s="647"/>
      <c r="X29" s="294"/>
      <c r="Y29" s="281"/>
      <c r="Z29" s="116"/>
      <c r="AA29" s="143"/>
      <c r="AB29" s="143"/>
      <c r="AC29" s="116"/>
      <c r="AD29" s="143"/>
      <c r="AE29" s="143"/>
      <c r="AF29" s="116"/>
      <c r="AG29" s="143"/>
      <c r="AH29" s="143"/>
      <c r="AI29" s="116"/>
      <c r="AJ29" s="143"/>
      <c r="AK29" s="143"/>
      <c r="AL29" s="116"/>
      <c r="AM29" s="143"/>
      <c r="AN29" s="143"/>
      <c r="AO29" s="116"/>
      <c r="AP29" s="143"/>
      <c r="AQ29" s="143"/>
      <c r="AR29" s="116"/>
      <c r="AS29" s="143"/>
      <c r="AT29" s="143"/>
      <c r="AU29" s="116"/>
      <c r="AV29" s="143"/>
      <c r="AW29" s="143"/>
      <c r="AX29" s="116"/>
      <c r="AY29" s="143"/>
      <c r="AZ29" s="143"/>
      <c r="BA29" s="116"/>
      <c r="BB29" s="143"/>
      <c r="BC29" s="143"/>
      <c r="BD29" s="116"/>
      <c r="BE29" s="143"/>
      <c r="BF29" s="143"/>
      <c r="BG29" s="398"/>
    </row>
    <row r="30" spans="1:59" s="115" customFormat="1" ht="13" customHeight="1">
      <c r="A30" s="105">
        <v>21</v>
      </c>
      <c r="B30" s="115" t="s">
        <v>30</v>
      </c>
      <c r="C30" s="115" t="s">
        <v>8</v>
      </c>
      <c r="D30" s="115" t="s">
        <v>6</v>
      </c>
      <c r="E30" s="645"/>
      <c r="F30" s="290"/>
      <c r="G30" s="339">
        <v>6</v>
      </c>
      <c r="H30" s="116">
        <v>3</v>
      </c>
      <c r="I30" s="127"/>
      <c r="J30" s="169" t="s">
        <v>138</v>
      </c>
      <c r="K30" s="274" t="s">
        <v>139</v>
      </c>
      <c r="L30" s="116">
        <v>18</v>
      </c>
      <c r="M30" s="276" t="s">
        <v>109</v>
      </c>
      <c r="N30" s="116">
        <v>26</v>
      </c>
      <c r="O30" s="276" t="s">
        <v>110</v>
      </c>
      <c r="P30" s="116">
        <f t="shared" si="0"/>
        <v>44</v>
      </c>
      <c r="Q30" s="127">
        <f t="shared" si="1"/>
        <v>47</v>
      </c>
      <c r="R30" s="116">
        <v>5</v>
      </c>
      <c r="S30" s="127">
        <v>2</v>
      </c>
      <c r="T30" s="639"/>
      <c r="U30" s="636"/>
      <c r="V30" s="299">
        <f t="shared" si="2"/>
        <v>1.5867291741795887E-2</v>
      </c>
      <c r="W30" s="647"/>
      <c r="X30" s="294"/>
      <c r="Y30" s="281"/>
      <c r="Z30" s="116"/>
      <c r="AA30" s="143"/>
      <c r="AB30" s="143"/>
      <c r="AC30" s="116"/>
      <c r="AD30" s="143"/>
      <c r="AE30" s="143"/>
      <c r="AF30" s="116"/>
      <c r="AG30" s="143"/>
      <c r="AH30" s="143"/>
      <c r="AI30" s="116"/>
      <c r="AJ30" s="143"/>
      <c r="AK30" s="143"/>
      <c r="AL30" s="116"/>
      <c r="AM30" s="143"/>
      <c r="AN30" s="143"/>
      <c r="AO30" s="116"/>
      <c r="AP30" s="143"/>
      <c r="AQ30" s="143"/>
      <c r="AR30" s="116"/>
      <c r="AS30" s="143"/>
      <c r="AT30" s="143"/>
      <c r="AU30" s="116"/>
      <c r="AV30" s="143"/>
      <c r="AW30" s="143"/>
      <c r="AX30" s="116"/>
      <c r="AY30" s="143"/>
      <c r="AZ30" s="143"/>
      <c r="BA30" s="116"/>
      <c r="BB30" s="143"/>
      <c r="BC30" s="143"/>
      <c r="BD30" s="116"/>
      <c r="BE30" s="143"/>
      <c r="BF30" s="143"/>
      <c r="BG30" s="398"/>
    </row>
    <row r="31" spans="1:59" s="115" customFormat="1" ht="13" customHeight="1">
      <c r="A31" s="105">
        <v>22</v>
      </c>
      <c r="B31" s="115" t="s">
        <v>31</v>
      </c>
      <c r="C31" s="115" t="s">
        <v>5</v>
      </c>
      <c r="D31" s="115" t="s">
        <v>6</v>
      </c>
      <c r="E31" s="645"/>
      <c r="F31" s="290"/>
      <c r="G31" s="339">
        <v>2</v>
      </c>
      <c r="H31" s="116">
        <v>3</v>
      </c>
      <c r="I31" s="127"/>
      <c r="J31" s="169" t="s">
        <v>138</v>
      </c>
      <c r="K31" s="270">
        <v>0.1</v>
      </c>
      <c r="L31" s="116">
        <v>6</v>
      </c>
      <c r="M31" s="276" t="s">
        <v>133</v>
      </c>
      <c r="N31" s="116">
        <v>14</v>
      </c>
      <c r="O31" s="276" t="s">
        <v>129</v>
      </c>
      <c r="P31" s="116">
        <f t="shared" si="0"/>
        <v>20</v>
      </c>
      <c r="Q31" s="134">
        <f t="shared" si="1"/>
        <v>23</v>
      </c>
      <c r="R31" s="116">
        <v>1</v>
      </c>
      <c r="S31" s="127">
        <v>1</v>
      </c>
      <c r="T31" s="640"/>
      <c r="U31" s="637"/>
      <c r="V31" s="300">
        <f t="shared" si="2"/>
        <v>7.2124053371799496E-3</v>
      </c>
      <c r="W31" s="648"/>
      <c r="X31" s="294"/>
      <c r="Y31" s="281"/>
      <c r="Z31" s="116"/>
      <c r="AA31" s="143"/>
      <c r="AB31" s="143"/>
      <c r="AC31" s="116"/>
      <c r="AD31" s="143"/>
      <c r="AE31" s="143"/>
      <c r="AF31" s="116"/>
      <c r="AG31" s="143"/>
      <c r="AH31" s="143"/>
      <c r="AI31" s="116"/>
      <c r="AJ31" s="143"/>
      <c r="AK31" s="143"/>
      <c r="AL31" s="116"/>
      <c r="AM31" s="143"/>
      <c r="AN31" s="143"/>
      <c r="AO31" s="116"/>
      <c r="AP31" s="143"/>
      <c r="AQ31" s="143"/>
      <c r="AR31" s="116"/>
      <c r="AS31" s="143"/>
      <c r="AT31" s="143"/>
      <c r="AU31" s="116"/>
      <c r="AV31" s="143"/>
      <c r="AW31" s="143"/>
      <c r="AX31" s="116"/>
      <c r="AY31" s="143"/>
      <c r="AZ31" s="143"/>
      <c r="BA31" s="116"/>
      <c r="BB31" s="143"/>
      <c r="BC31" s="143"/>
      <c r="BD31" s="116"/>
      <c r="BE31" s="143"/>
      <c r="BF31" s="143"/>
      <c r="BG31" s="398"/>
    </row>
    <row r="32" spans="1:59" s="111" customFormat="1" ht="13" customHeight="1">
      <c r="A32" s="105">
        <v>23</v>
      </c>
      <c r="B32" s="111" t="s">
        <v>32</v>
      </c>
      <c r="C32" s="111" t="s">
        <v>8</v>
      </c>
      <c r="D32" s="111" t="s">
        <v>10</v>
      </c>
      <c r="E32" s="112">
        <v>42435</v>
      </c>
      <c r="F32" s="112"/>
      <c r="G32" s="338"/>
      <c r="H32" s="113">
        <v>3</v>
      </c>
      <c r="I32" s="126"/>
      <c r="J32" s="168" t="s">
        <v>138</v>
      </c>
      <c r="K32" s="272">
        <v>0.2</v>
      </c>
      <c r="L32" s="113">
        <v>0</v>
      </c>
      <c r="M32" s="275"/>
      <c r="N32" s="113">
        <v>20</v>
      </c>
      <c r="O32" s="275" t="s">
        <v>129</v>
      </c>
      <c r="P32" s="113">
        <f t="shared" si="0"/>
        <v>20</v>
      </c>
      <c r="Q32" s="126">
        <f t="shared" si="1"/>
        <v>23</v>
      </c>
      <c r="R32" s="113" t="s">
        <v>147</v>
      </c>
      <c r="S32" s="126" t="s">
        <v>147</v>
      </c>
      <c r="T32" s="337">
        <f>P32</f>
        <v>20</v>
      </c>
      <c r="U32" s="343">
        <f>U28+T32</f>
        <v>949</v>
      </c>
      <c r="V32" s="297">
        <f t="shared" si="2"/>
        <v>7.2124053371799496E-3</v>
      </c>
      <c r="W32" s="162">
        <f>U32/V$68</f>
        <v>0.34222863324918862</v>
      </c>
      <c r="X32" s="294"/>
      <c r="Y32" s="280"/>
      <c r="Z32" s="113"/>
      <c r="AA32" s="142"/>
      <c r="AB32" s="142"/>
      <c r="AC32" s="113"/>
      <c r="AD32" s="142"/>
      <c r="AE32" s="142"/>
      <c r="AF32" s="113"/>
      <c r="AG32" s="142"/>
      <c r="AH32" s="142"/>
      <c r="AI32" s="113"/>
      <c r="AJ32" s="142"/>
      <c r="AK32" s="142"/>
      <c r="AL32" s="113"/>
      <c r="AM32" s="142"/>
      <c r="AN32" s="142"/>
      <c r="AO32" s="113"/>
      <c r="AP32" s="142"/>
      <c r="AQ32" s="142"/>
      <c r="AR32" s="113"/>
      <c r="AS32" s="142"/>
      <c r="AT32" s="142"/>
      <c r="AU32" s="113"/>
      <c r="AV32" s="142"/>
      <c r="AW32" s="142"/>
      <c r="AX32" s="113"/>
      <c r="AY32" s="142"/>
      <c r="AZ32" s="142"/>
      <c r="BA32" s="113"/>
      <c r="BB32" s="142"/>
      <c r="BC32" s="142"/>
      <c r="BD32" s="113"/>
      <c r="BE32" s="142"/>
      <c r="BF32" s="142"/>
      <c r="BG32" s="397"/>
    </row>
    <row r="33" spans="1:59" s="115" customFormat="1" ht="13" customHeight="1">
      <c r="A33" s="105">
        <v>24</v>
      </c>
      <c r="B33" s="115" t="s">
        <v>33</v>
      </c>
      <c r="C33" s="115" t="s">
        <v>5</v>
      </c>
      <c r="D33" s="115" t="s">
        <v>6</v>
      </c>
      <c r="E33" s="645">
        <v>42437</v>
      </c>
      <c r="F33" s="290"/>
      <c r="G33" s="339">
        <v>2</v>
      </c>
      <c r="H33" s="116">
        <v>3</v>
      </c>
      <c r="I33" s="127"/>
      <c r="J33" s="169" t="s">
        <v>138</v>
      </c>
      <c r="K33" s="150" t="s">
        <v>102</v>
      </c>
      <c r="L33" s="116">
        <v>6</v>
      </c>
      <c r="M33" s="276"/>
      <c r="N33" s="116">
        <v>10</v>
      </c>
      <c r="O33" s="276"/>
      <c r="P33" s="116">
        <f t="shared" si="0"/>
        <v>16</v>
      </c>
      <c r="Q33" s="133">
        <f t="shared" si="1"/>
        <v>19</v>
      </c>
      <c r="R33" s="116">
        <v>0</v>
      </c>
      <c r="S33" s="127">
        <v>0</v>
      </c>
      <c r="T33" s="638">
        <f>SUM(P33:P36)</f>
        <v>138</v>
      </c>
      <c r="U33" s="631">
        <f>U32+T33</f>
        <v>1087</v>
      </c>
      <c r="V33" s="298">
        <f t="shared" si="2"/>
        <v>5.7699242697439599E-3</v>
      </c>
      <c r="W33" s="646">
        <f>U33/V68</f>
        <v>0.39199423007573025</v>
      </c>
      <c r="X33" s="294"/>
      <c r="Y33" s="281"/>
      <c r="Z33" s="116"/>
      <c r="AA33" s="143"/>
      <c r="AB33" s="143"/>
      <c r="AC33" s="116"/>
      <c r="AD33" s="143"/>
      <c r="AE33" s="143"/>
      <c r="AF33" s="116"/>
      <c r="AG33" s="143"/>
      <c r="AH33" s="143"/>
      <c r="AI33" s="116"/>
      <c r="AJ33" s="143"/>
      <c r="AK33" s="143"/>
      <c r="AL33" s="116"/>
      <c r="AM33" s="143"/>
      <c r="AN33" s="143"/>
      <c r="AO33" s="116"/>
      <c r="AP33" s="143"/>
      <c r="AQ33" s="143"/>
      <c r="AR33" s="116"/>
      <c r="AS33" s="143"/>
      <c r="AT33" s="143"/>
      <c r="AU33" s="116"/>
      <c r="AV33" s="143"/>
      <c r="AW33" s="143"/>
      <c r="AX33" s="116"/>
      <c r="AY33" s="143"/>
      <c r="AZ33" s="143"/>
      <c r="BA33" s="116"/>
      <c r="BB33" s="143"/>
      <c r="BC33" s="143"/>
      <c r="BD33" s="116"/>
      <c r="BE33" s="143"/>
      <c r="BF33" s="143"/>
      <c r="BG33" s="398"/>
    </row>
    <row r="34" spans="1:59" s="115" customFormat="1" ht="13" customHeight="1">
      <c r="A34" s="105">
        <v>25</v>
      </c>
      <c r="B34" s="115" t="s">
        <v>34</v>
      </c>
      <c r="C34" s="115" t="s">
        <v>8</v>
      </c>
      <c r="D34" s="115" t="s">
        <v>6</v>
      </c>
      <c r="E34" s="645"/>
      <c r="F34" s="290"/>
      <c r="G34" s="339">
        <v>2</v>
      </c>
      <c r="H34" s="116">
        <v>3</v>
      </c>
      <c r="I34" s="127"/>
      <c r="J34" s="169" t="s">
        <v>138</v>
      </c>
      <c r="K34" s="270">
        <v>0.2</v>
      </c>
      <c r="L34" s="116">
        <v>6</v>
      </c>
      <c r="M34" s="276" t="s">
        <v>133</v>
      </c>
      <c r="N34" s="116">
        <v>23</v>
      </c>
      <c r="O34" s="276" t="s">
        <v>129</v>
      </c>
      <c r="P34" s="116">
        <f t="shared" si="0"/>
        <v>29</v>
      </c>
      <c r="Q34" s="127">
        <f t="shared" si="1"/>
        <v>32</v>
      </c>
      <c r="R34" s="116">
        <v>2</v>
      </c>
      <c r="S34" s="127">
        <v>2</v>
      </c>
      <c r="T34" s="639"/>
      <c r="U34" s="632"/>
      <c r="V34" s="299">
        <f t="shared" si="2"/>
        <v>1.0457987738910927E-2</v>
      </c>
      <c r="W34" s="647"/>
      <c r="X34" s="294"/>
      <c r="Y34" s="281"/>
      <c r="Z34" s="116"/>
      <c r="AA34" s="143"/>
      <c r="AB34" s="143"/>
      <c r="AC34" s="116"/>
      <c r="AD34" s="143"/>
      <c r="AE34" s="143"/>
      <c r="AF34" s="116"/>
      <c r="AG34" s="143"/>
      <c r="AH34" s="143"/>
      <c r="AI34" s="116"/>
      <c r="AJ34" s="143"/>
      <c r="AK34" s="143"/>
      <c r="AL34" s="116"/>
      <c r="AM34" s="143"/>
      <c r="AN34" s="143"/>
      <c r="AO34" s="116"/>
      <c r="AP34" s="143"/>
      <c r="AQ34" s="143"/>
      <c r="AR34" s="116"/>
      <c r="AS34" s="143"/>
      <c r="AT34" s="143"/>
      <c r="AU34" s="116"/>
      <c r="AV34" s="143"/>
      <c r="AW34" s="143"/>
      <c r="AX34" s="116"/>
      <c r="AY34" s="143"/>
      <c r="AZ34" s="143"/>
      <c r="BA34" s="116"/>
      <c r="BB34" s="143"/>
      <c r="BC34" s="143"/>
      <c r="BD34" s="116"/>
      <c r="BE34" s="143"/>
      <c r="BF34" s="143"/>
      <c r="BG34" s="398"/>
    </row>
    <row r="35" spans="1:59" s="115" customFormat="1" ht="13" customHeight="1">
      <c r="A35" s="105">
        <v>26</v>
      </c>
      <c r="B35" s="115" t="s">
        <v>35</v>
      </c>
      <c r="C35" s="115" t="s">
        <v>8</v>
      </c>
      <c r="D35" s="115" t="s">
        <v>10</v>
      </c>
      <c r="E35" s="645"/>
      <c r="F35" s="290"/>
      <c r="G35" s="339">
        <v>14</v>
      </c>
      <c r="H35" s="116">
        <v>3</v>
      </c>
      <c r="I35" s="127"/>
      <c r="J35" s="169" t="s">
        <v>138</v>
      </c>
      <c r="K35" s="270">
        <v>0.15</v>
      </c>
      <c r="L35" s="116">
        <v>42</v>
      </c>
      <c r="M35" s="276" t="s">
        <v>133</v>
      </c>
      <c r="N35" s="116">
        <v>14</v>
      </c>
      <c r="O35" s="276" t="s">
        <v>129</v>
      </c>
      <c r="P35" s="116">
        <f t="shared" si="0"/>
        <v>56</v>
      </c>
      <c r="Q35" s="127">
        <f t="shared" si="1"/>
        <v>59</v>
      </c>
      <c r="R35" s="116">
        <v>9</v>
      </c>
      <c r="S35" s="127">
        <v>0</v>
      </c>
      <c r="T35" s="639"/>
      <c r="U35" s="632"/>
      <c r="V35" s="299">
        <f t="shared" si="2"/>
        <v>2.019473494410386E-2</v>
      </c>
      <c r="W35" s="647"/>
      <c r="X35" s="294"/>
      <c r="Y35" s="281"/>
      <c r="Z35" s="116"/>
      <c r="AA35" s="143"/>
      <c r="AB35" s="143"/>
      <c r="AC35" s="116"/>
      <c r="AD35" s="143"/>
      <c r="AE35" s="143"/>
      <c r="AF35" s="116"/>
      <c r="AG35" s="143"/>
      <c r="AH35" s="143"/>
      <c r="AI35" s="116"/>
      <c r="AJ35" s="143"/>
      <c r="AK35" s="143"/>
      <c r="AL35" s="116"/>
      <c r="AM35" s="143"/>
      <c r="AN35" s="143"/>
      <c r="AO35" s="116"/>
      <c r="AP35" s="143"/>
      <c r="AQ35" s="143"/>
      <c r="AR35" s="116"/>
      <c r="AS35" s="143"/>
      <c r="AT35" s="143"/>
      <c r="AU35" s="116"/>
      <c r="AV35" s="143"/>
      <c r="AW35" s="143"/>
      <c r="AX35" s="116"/>
      <c r="AY35" s="143"/>
      <c r="AZ35" s="143"/>
      <c r="BA35" s="116"/>
      <c r="BB35" s="143"/>
      <c r="BC35" s="143"/>
      <c r="BD35" s="116"/>
      <c r="BE35" s="143"/>
      <c r="BF35" s="143"/>
      <c r="BG35" s="398"/>
    </row>
    <row r="36" spans="1:59" s="115" customFormat="1" ht="13" customHeight="1">
      <c r="A36" s="105">
        <v>27</v>
      </c>
      <c r="B36" s="115" t="s">
        <v>36</v>
      </c>
      <c r="C36" s="115" t="s">
        <v>8</v>
      </c>
      <c r="D36" s="115" t="s">
        <v>10</v>
      </c>
      <c r="E36" s="645"/>
      <c r="F36" s="290"/>
      <c r="G36" s="339">
        <v>4</v>
      </c>
      <c r="H36" s="116">
        <v>3</v>
      </c>
      <c r="I36" s="127"/>
      <c r="J36" s="169" t="s">
        <v>138</v>
      </c>
      <c r="K36" s="274" t="s">
        <v>139</v>
      </c>
      <c r="L36" s="116">
        <v>12</v>
      </c>
      <c r="M36" s="276" t="s">
        <v>111</v>
      </c>
      <c r="N36" s="116">
        <v>25</v>
      </c>
      <c r="O36" s="276" t="s">
        <v>125</v>
      </c>
      <c r="P36" s="116">
        <f t="shared" si="0"/>
        <v>37</v>
      </c>
      <c r="Q36" s="134">
        <f t="shared" si="1"/>
        <v>40</v>
      </c>
      <c r="R36" s="116">
        <v>3</v>
      </c>
      <c r="S36" s="127">
        <v>2</v>
      </c>
      <c r="T36" s="640"/>
      <c r="U36" s="633"/>
      <c r="V36" s="300">
        <f t="shared" si="2"/>
        <v>1.3342949873782907E-2</v>
      </c>
      <c r="W36" s="648"/>
      <c r="X36" s="294"/>
      <c r="Y36" s="281"/>
      <c r="Z36" s="116"/>
      <c r="AA36" s="143"/>
      <c r="AB36" s="143"/>
      <c r="AC36" s="116"/>
      <c r="AD36" s="143"/>
      <c r="AE36" s="143"/>
      <c r="AF36" s="116"/>
      <c r="AG36" s="143"/>
      <c r="AH36" s="143"/>
      <c r="AI36" s="116"/>
      <c r="AJ36" s="143"/>
      <c r="AK36" s="143"/>
      <c r="AL36" s="116"/>
      <c r="AM36" s="143"/>
      <c r="AN36" s="143"/>
      <c r="AO36" s="116"/>
      <c r="AP36" s="143"/>
      <c r="AQ36" s="143"/>
      <c r="AR36" s="116"/>
      <c r="AS36" s="143"/>
      <c r="AT36" s="143"/>
      <c r="AU36" s="116"/>
      <c r="AV36" s="143"/>
      <c r="AW36" s="143"/>
      <c r="AX36" s="116"/>
      <c r="AY36" s="143"/>
      <c r="AZ36" s="143"/>
      <c r="BA36" s="116"/>
      <c r="BB36" s="143"/>
      <c r="BC36" s="143"/>
      <c r="BD36" s="116"/>
      <c r="BE36" s="143"/>
      <c r="BF36" s="143"/>
      <c r="BG36" s="398"/>
    </row>
    <row r="37" spans="1:59" s="120" customFormat="1" ht="13" customHeight="1">
      <c r="A37" s="105">
        <v>28</v>
      </c>
      <c r="B37" s="120" t="s">
        <v>37</v>
      </c>
      <c r="C37" s="120" t="s">
        <v>38</v>
      </c>
      <c r="D37" s="120" t="s">
        <v>6</v>
      </c>
      <c r="E37" s="641">
        <v>42441</v>
      </c>
      <c r="F37" s="291"/>
      <c r="G37" s="341"/>
      <c r="H37" s="121">
        <v>3</v>
      </c>
      <c r="I37" s="133"/>
      <c r="J37" s="171" t="s">
        <v>112</v>
      </c>
      <c r="K37" s="152"/>
      <c r="L37" s="121">
        <v>0</v>
      </c>
      <c r="M37" s="278" t="s">
        <v>116</v>
      </c>
      <c r="N37" s="121">
        <v>6</v>
      </c>
      <c r="O37" s="278" t="s">
        <v>116</v>
      </c>
      <c r="P37" s="121">
        <f t="shared" si="0"/>
        <v>6</v>
      </c>
      <c r="Q37" s="133">
        <f t="shared" si="1"/>
        <v>9</v>
      </c>
      <c r="R37" s="121" t="s">
        <v>147</v>
      </c>
      <c r="S37" s="133" t="s">
        <v>147</v>
      </c>
      <c r="T37" s="638">
        <f>P37+P38</f>
        <v>22</v>
      </c>
      <c r="U37" s="631">
        <f>U33+T37</f>
        <v>1109</v>
      </c>
      <c r="V37" s="298">
        <f t="shared" si="2"/>
        <v>2.1637216011539851E-3</v>
      </c>
      <c r="W37" s="646">
        <f>U37/V68</f>
        <v>0.39992787594662821</v>
      </c>
      <c r="X37" s="294"/>
      <c r="Y37" s="283"/>
      <c r="Z37" s="121"/>
      <c r="AA37" s="145"/>
      <c r="AB37" s="145"/>
      <c r="AC37" s="121"/>
      <c r="AD37" s="145"/>
      <c r="AE37" s="145"/>
      <c r="AF37" s="121"/>
      <c r="AG37" s="145"/>
      <c r="AH37" s="145"/>
      <c r="AI37" s="121"/>
      <c r="AJ37" s="145"/>
      <c r="AK37" s="145"/>
      <c r="AL37" s="121"/>
      <c r="AM37" s="145"/>
      <c r="AN37" s="145"/>
      <c r="AO37" s="121"/>
      <c r="AP37" s="145"/>
      <c r="AQ37" s="145"/>
      <c r="AR37" s="121"/>
      <c r="AS37" s="145"/>
      <c r="AT37" s="145"/>
      <c r="AU37" s="121"/>
      <c r="AV37" s="145"/>
      <c r="AW37" s="145"/>
      <c r="AX37" s="121"/>
      <c r="AY37" s="145"/>
      <c r="AZ37" s="145"/>
      <c r="BA37" s="121"/>
      <c r="BB37" s="145"/>
      <c r="BC37" s="145"/>
      <c r="BD37" s="121"/>
      <c r="BE37" s="145"/>
      <c r="BF37" s="145"/>
      <c r="BG37" s="400"/>
    </row>
    <row r="38" spans="1:59" s="118" customFormat="1" ht="13" customHeight="1">
      <c r="A38" s="105">
        <v>29</v>
      </c>
      <c r="B38" s="118" t="s">
        <v>39</v>
      </c>
      <c r="C38" s="118" t="s">
        <v>40</v>
      </c>
      <c r="D38" s="118" t="s">
        <v>6</v>
      </c>
      <c r="E38" s="642"/>
      <c r="F38" s="293"/>
      <c r="G38" s="340"/>
      <c r="H38" s="119">
        <v>3</v>
      </c>
      <c r="I38" s="134"/>
      <c r="J38" s="170" t="s">
        <v>138</v>
      </c>
      <c r="K38" s="273">
        <v>0.15</v>
      </c>
      <c r="L38" s="119">
        <v>0</v>
      </c>
      <c r="M38" s="277" t="s">
        <v>134</v>
      </c>
      <c r="N38" s="119">
        <v>16</v>
      </c>
      <c r="O38" s="277"/>
      <c r="P38" s="119">
        <f t="shared" si="0"/>
        <v>16</v>
      </c>
      <c r="Q38" s="134">
        <f t="shared" si="1"/>
        <v>19</v>
      </c>
      <c r="R38" s="119">
        <v>0</v>
      </c>
      <c r="S38" s="134" t="s">
        <v>147</v>
      </c>
      <c r="T38" s="640"/>
      <c r="U38" s="633"/>
      <c r="V38" s="300">
        <f t="shared" si="2"/>
        <v>5.7699242697439599E-3</v>
      </c>
      <c r="W38" s="648"/>
      <c r="X38" s="294"/>
      <c r="Y38" s="282"/>
      <c r="Z38" s="119"/>
      <c r="AA38" s="144"/>
      <c r="AB38" s="144"/>
      <c r="AC38" s="119"/>
      <c r="AD38" s="144"/>
      <c r="AE38" s="144"/>
      <c r="AF38" s="119"/>
      <c r="AG38" s="144"/>
      <c r="AH38" s="144"/>
      <c r="AI38" s="119"/>
      <c r="AJ38" s="144"/>
      <c r="AK38" s="144"/>
      <c r="AL38" s="119"/>
      <c r="AM38" s="144"/>
      <c r="AN38" s="144"/>
      <c r="AO38" s="119"/>
      <c r="AP38" s="144"/>
      <c r="AQ38" s="144"/>
      <c r="AR38" s="119"/>
      <c r="AS38" s="144"/>
      <c r="AT38" s="144"/>
      <c r="AU38" s="119"/>
      <c r="AV38" s="144"/>
      <c r="AW38" s="144"/>
      <c r="AX38" s="119"/>
      <c r="AY38" s="144"/>
      <c r="AZ38" s="144"/>
      <c r="BA38" s="119"/>
      <c r="BB38" s="144"/>
      <c r="BC38" s="144"/>
      <c r="BD38" s="119"/>
      <c r="BE38" s="144"/>
      <c r="BF38" s="144"/>
      <c r="BG38" s="399"/>
    </row>
    <row r="39" spans="1:59" s="115" customFormat="1" ht="13" customHeight="1">
      <c r="A39" s="105">
        <v>30</v>
      </c>
      <c r="B39" s="115" t="s">
        <v>41</v>
      </c>
      <c r="C39" s="115" t="s">
        <v>8</v>
      </c>
      <c r="D39" s="115" t="s">
        <v>6</v>
      </c>
      <c r="E39" s="645">
        <v>42444</v>
      </c>
      <c r="F39" s="290"/>
      <c r="G39" s="339">
        <v>27</v>
      </c>
      <c r="H39" s="116"/>
      <c r="I39" s="127">
        <v>3</v>
      </c>
      <c r="J39" s="169" t="s">
        <v>46</v>
      </c>
      <c r="K39" s="150"/>
      <c r="L39" s="116">
        <v>81</v>
      </c>
      <c r="M39" s="276" t="s">
        <v>103</v>
      </c>
      <c r="N39" s="116">
        <v>15</v>
      </c>
      <c r="O39" s="276"/>
      <c r="P39" s="116">
        <f t="shared" si="0"/>
        <v>99</v>
      </c>
      <c r="Q39" s="133">
        <f t="shared" si="1"/>
        <v>99</v>
      </c>
      <c r="R39" s="116">
        <v>17</v>
      </c>
      <c r="S39" s="127">
        <v>1</v>
      </c>
      <c r="T39" s="638">
        <f>SUM(P39:P44)</f>
        <v>355</v>
      </c>
      <c r="U39" s="631">
        <f>U37+T39</f>
        <v>1464</v>
      </c>
      <c r="V39" s="298">
        <f t="shared" si="2"/>
        <v>3.5701406419040752E-2</v>
      </c>
      <c r="W39" s="646">
        <f>U39/V68</f>
        <v>0.52794807068157235</v>
      </c>
      <c r="X39" s="294"/>
      <c r="Y39" s="281"/>
      <c r="Z39" s="116"/>
      <c r="AA39" s="143"/>
      <c r="AB39" s="143"/>
      <c r="AC39" s="116"/>
      <c r="AD39" s="143"/>
      <c r="AE39" s="143"/>
      <c r="AF39" s="116"/>
      <c r="AG39" s="143"/>
      <c r="AH39" s="143"/>
      <c r="AI39" s="116"/>
      <c r="AJ39" s="143"/>
      <c r="AK39" s="143"/>
      <c r="AL39" s="116"/>
      <c r="AM39" s="143"/>
      <c r="AN39" s="143"/>
      <c r="AO39" s="116"/>
      <c r="AP39" s="143"/>
      <c r="AQ39" s="143"/>
      <c r="AR39" s="116"/>
      <c r="AS39" s="143"/>
      <c r="AT39" s="143"/>
      <c r="AU39" s="116"/>
      <c r="AV39" s="143"/>
      <c r="AW39" s="143"/>
      <c r="AX39" s="116"/>
      <c r="AY39" s="143"/>
      <c r="AZ39" s="143"/>
      <c r="BA39" s="116"/>
      <c r="BB39" s="143"/>
      <c r="BC39" s="143"/>
      <c r="BD39" s="116"/>
      <c r="BE39" s="143"/>
      <c r="BF39" s="143"/>
      <c r="BG39" s="398"/>
    </row>
    <row r="40" spans="1:59" s="115" customFormat="1" ht="13" customHeight="1">
      <c r="A40" s="105">
        <v>31</v>
      </c>
      <c r="B40" s="115" t="s">
        <v>42</v>
      </c>
      <c r="C40" s="115" t="s">
        <v>8</v>
      </c>
      <c r="D40" s="115" t="s">
        <v>10</v>
      </c>
      <c r="E40" s="645"/>
      <c r="F40" s="290"/>
      <c r="G40" s="339">
        <v>18</v>
      </c>
      <c r="H40" s="116">
        <v>3</v>
      </c>
      <c r="I40" s="127"/>
      <c r="J40" s="169" t="s">
        <v>122</v>
      </c>
      <c r="K40" s="150"/>
      <c r="L40" s="116">
        <v>54</v>
      </c>
      <c r="M40" s="276" t="s">
        <v>114</v>
      </c>
      <c r="N40" s="116">
        <v>12</v>
      </c>
      <c r="O40" s="276"/>
      <c r="P40" s="116">
        <f t="shared" si="0"/>
        <v>66</v>
      </c>
      <c r="Q40" s="127">
        <f t="shared" si="1"/>
        <v>69</v>
      </c>
      <c r="R40" s="116">
        <v>8</v>
      </c>
      <c r="S40" s="127">
        <v>1</v>
      </c>
      <c r="T40" s="639"/>
      <c r="U40" s="632"/>
      <c r="V40" s="299">
        <f t="shared" si="2"/>
        <v>2.3800937612693834E-2</v>
      </c>
      <c r="W40" s="647"/>
      <c r="X40" s="294"/>
      <c r="Y40" s="281"/>
      <c r="Z40" s="116"/>
      <c r="AA40" s="143"/>
      <c r="AB40" s="143"/>
      <c r="AC40" s="116"/>
      <c r="AD40" s="143"/>
      <c r="AE40" s="143"/>
      <c r="AF40" s="116"/>
      <c r="AG40" s="143"/>
      <c r="AH40" s="143"/>
      <c r="AI40" s="116"/>
      <c r="AJ40" s="143"/>
      <c r="AK40" s="143"/>
      <c r="AL40" s="116"/>
      <c r="AM40" s="143"/>
      <c r="AN40" s="143"/>
      <c r="AO40" s="116"/>
      <c r="AP40" s="143"/>
      <c r="AQ40" s="143"/>
      <c r="AR40" s="116"/>
      <c r="AS40" s="143"/>
      <c r="AT40" s="143"/>
      <c r="AU40" s="116"/>
      <c r="AV40" s="143"/>
      <c r="AW40" s="143"/>
      <c r="AX40" s="116"/>
      <c r="AY40" s="143"/>
      <c r="AZ40" s="143"/>
      <c r="BA40" s="116"/>
      <c r="BB40" s="143"/>
      <c r="BC40" s="143"/>
      <c r="BD40" s="116"/>
      <c r="BE40" s="143"/>
      <c r="BF40" s="143"/>
      <c r="BG40" s="398"/>
    </row>
    <row r="41" spans="1:59" s="115" customFormat="1" ht="13" customHeight="1">
      <c r="A41" s="105">
        <v>32</v>
      </c>
      <c r="B41" s="115" t="s">
        <v>43</v>
      </c>
      <c r="C41" s="115" t="s">
        <v>8</v>
      </c>
      <c r="D41" s="115" t="s">
        <v>10</v>
      </c>
      <c r="E41" s="645"/>
      <c r="F41" s="290"/>
      <c r="G41" s="339">
        <v>8</v>
      </c>
      <c r="H41" s="116">
        <v>3</v>
      </c>
      <c r="I41" s="127"/>
      <c r="J41" s="169" t="s">
        <v>46</v>
      </c>
      <c r="K41" s="150" t="s">
        <v>102</v>
      </c>
      <c r="L41" s="116">
        <v>24</v>
      </c>
      <c r="M41" s="276" t="s">
        <v>115</v>
      </c>
      <c r="N41" s="116">
        <v>25</v>
      </c>
      <c r="O41" s="276" t="s">
        <v>115</v>
      </c>
      <c r="P41" s="116">
        <f t="shared" si="0"/>
        <v>49</v>
      </c>
      <c r="Q41" s="127">
        <f t="shared" si="1"/>
        <v>52</v>
      </c>
      <c r="R41" s="116">
        <v>6</v>
      </c>
      <c r="S41" s="127">
        <v>1</v>
      </c>
      <c r="T41" s="639"/>
      <c r="U41" s="632"/>
      <c r="V41" s="299">
        <f t="shared" si="2"/>
        <v>1.7670393076090876E-2</v>
      </c>
      <c r="W41" s="647"/>
      <c r="X41" s="294"/>
      <c r="Y41" s="281"/>
      <c r="Z41" s="116"/>
      <c r="AA41" s="143"/>
      <c r="AB41" s="143"/>
      <c r="AC41" s="116"/>
      <c r="AD41" s="143"/>
      <c r="AE41" s="143"/>
      <c r="AF41" s="116"/>
      <c r="AG41" s="143"/>
      <c r="AH41" s="143"/>
      <c r="AI41" s="116"/>
      <c r="AJ41" s="143"/>
      <c r="AK41" s="143"/>
      <c r="AL41" s="116"/>
      <c r="AM41" s="143"/>
      <c r="AN41" s="143"/>
      <c r="AO41" s="116"/>
      <c r="AP41" s="143"/>
      <c r="AQ41" s="143"/>
      <c r="AR41" s="116"/>
      <c r="AS41" s="143"/>
      <c r="AT41" s="143"/>
      <c r="AU41" s="116"/>
      <c r="AV41" s="143"/>
      <c r="AW41" s="143"/>
      <c r="AX41" s="116"/>
      <c r="AY41" s="143"/>
      <c r="AZ41" s="143"/>
      <c r="BA41" s="116"/>
      <c r="BB41" s="143"/>
      <c r="BC41" s="143"/>
      <c r="BD41" s="116"/>
      <c r="BE41" s="143"/>
      <c r="BF41" s="143"/>
      <c r="BG41" s="398"/>
    </row>
    <row r="42" spans="1:59" s="115" customFormat="1" ht="13" customHeight="1">
      <c r="A42" s="105">
        <v>33</v>
      </c>
      <c r="B42" s="115" t="s">
        <v>44</v>
      </c>
      <c r="C42" s="115" t="s">
        <v>8</v>
      </c>
      <c r="D42" s="135" t="s">
        <v>162</v>
      </c>
      <c r="E42" s="645"/>
      <c r="F42" s="290"/>
      <c r="G42" s="339">
        <v>13</v>
      </c>
      <c r="H42" s="116"/>
      <c r="I42" s="127">
        <v>3</v>
      </c>
      <c r="J42" s="169" t="s">
        <v>138</v>
      </c>
      <c r="K42" s="150" t="s">
        <v>102</v>
      </c>
      <c r="L42" s="116">
        <v>39</v>
      </c>
      <c r="M42" s="276" t="s">
        <v>103</v>
      </c>
      <c r="N42" s="116">
        <v>30</v>
      </c>
      <c r="O42" s="276"/>
      <c r="P42" s="116">
        <f t="shared" si="0"/>
        <v>72</v>
      </c>
      <c r="Q42" s="127">
        <f t="shared" si="1"/>
        <v>72</v>
      </c>
      <c r="R42" s="116">
        <v>10</v>
      </c>
      <c r="S42" s="127">
        <v>2</v>
      </c>
      <c r="T42" s="639"/>
      <c r="U42" s="632"/>
      <c r="V42" s="299">
        <f t="shared" si="2"/>
        <v>2.5964659213847819E-2</v>
      </c>
      <c r="W42" s="647"/>
      <c r="X42" s="294"/>
      <c r="Y42" s="281"/>
      <c r="Z42" s="116"/>
      <c r="AA42" s="143"/>
      <c r="AB42" s="143"/>
      <c r="AC42" s="116"/>
      <c r="AD42" s="143"/>
      <c r="AE42" s="143"/>
      <c r="AF42" s="116"/>
      <c r="AG42" s="143"/>
      <c r="AH42" s="143"/>
      <c r="AI42" s="116"/>
      <c r="AJ42" s="143"/>
      <c r="AK42" s="143"/>
      <c r="AL42" s="116"/>
      <c r="AM42" s="143"/>
      <c r="AN42" s="143"/>
      <c r="AO42" s="116"/>
      <c r="AP42" s="143"/>
      <c r="AQ42" s="143"/>
      <c r="AR42" s="116"/>
      <c r="AS42" s="143"/>
      <c r="AT42" s="143"/>
      <c r="AU42" s="116"/>
      <c r="AV42" s="143"/>
      <c r="AW42" s="143"/>
      <c r="AX42" s="116"/>
      <c r="AY42" s="143"/>
      <c r="AZ42" s="143"/>
      <c r="BA42" s="116"/>
      <c r="BB42" s="143"/>
      <c r="BC42" s="143"/>
      <c r="BD42" s="116"/>
      <c r="BE42" s="143"/>
      <c r="BF42" s="143"/>
      <c r="BG42" s="398"/>
    </row>
    <row r="43" spans="1:59" s="115" customFormat="1" ht="13" customHeight="1">
      <c r="A43" s="105">
        <v>34</v>
      </c>
      <c r="B43" s="115" t="s">
        <v>45</v>
      </c>
      <c r="C43" s="115" t="s">
        <v>5</v>
      </c>
      <c r="D43" s="115" t="s">
        <v>6</v>
      </c>
      <c r="E43" s="645"/>
      <c r="F43" s="290"/>
      <c r="G43" s="339"/>
      <c r="H43" s="116">
        <v>3</v>
      </c>
      <c r="I43" s="127"/>
      <c r="J43" s="169" t="s">
        <v>46</v>
      </c>
      <c r="K43" s="150"/>
      <c r="L43" s="116">
        <v>0</v>
      </c>
      <c r="M43" s="276" t="s">
        <v>134</v>
      </c>
      <c r="N43" s="116">
        <v>6</v>
      </c>
      <c r="O43" s="276"/>
      <c r="P43" s="116">
        <f t="shared" si="0"/>
        <v>6</v>
      </c>
      <c r="Q43" s="127">
        <f t="shared" si="1"/>
        <v>9</v>
      </c>
      <c r="R43" s="116" t="s">
        <v>147</v>
      </c>
      <c r="S43" s="127" t="s">
        <v>147</v>
      </c>
      <c r="T43" s="639"/>
      <c r="U43" s="632"/>
      <c r="V43" s="299">
        <f t="shared" si="2"/>
        <v>2.1637216011539851E-3</v>
      </c>
      <c r="W43" s="647"/>
      <c r="X43" s="294"/>
      <c r="Y43" s="281"/>
      <c r="Z43" s="116"/>
      <c r="AA43" s="143"/>
      <c r="AB43" s="143"/>
      <c r="AC43" s="116"/>
      <c r="AD43" s="143"/>
      <c r="AE43" s="143"/>
      <c r="AF43" s="116"/>
      <c r="AG43" s="143"/>
      <c r="AH43" s="143"/>
      <c r="AI43" s="116"/>
      <c r="AJ43" s="143"/>
      <c r="AK43" s="143"/>
      <c r="AL43" s="116"/>
      <c r="AM43" s="143"/>
      <c r="AN43" s="143"/>
      <c r="AO43" s="116"/>
      <c r="AP43" s="143"/>
      <c r="AQ43" s="143"/>
      <c r="AR43" s="116"/>
      <c r="AS43" s="143"/>
      <c r="AT43" s="143"/>
      <c r="AU43" s="116"/>
      <c r="AV43" s="143"/>
      <c r="AW43" s="143"/>
      <c r="AX43" s="116"/>
      <c r="AY43" s="143"/>
      <c r="AZ43" s="143"/>
      <c r="BA43" s="116"/>
      <c r="BB43" s="143"/>
      <c r="BC43" s="143"/>
      <c r="BD43" s="116"/>
      <c r="BE43" s="143"/>
      <c r="BF43" s="143"/>
      <c r="BG43" s="398"/>
    </row>
    <row r="44" spans="1:59" s="115" customFormat="1" ht="13" customHeight="1">
      <c r="A44" s="105">
        <v>35</v>
      </c>
      <c r="B44" s="115" t="s">
        <v>47</v>
      </c>
      <c r="C44" s="115" t="s">
        <v>8</v>
      </c>
      <c r="D44" s="115" t="s">
        <v>161</v>
      </c>
      <c r="E44" s="645"/>
      <c r="F44" s="290"/>
      <c r="G44" s="339">
        <v>16</v>
      </c>
      <c r="H44" s="116">
        <v>3</v>
      </c>
      <c r="I44" s="127"/>
      <c r="J44" s="169" t="s">
        <v>46</v>
      </c>
      <c r="K44" s="150"/>
      <c r="L44" s="116">
        <v>48</v>
      </c>
      <c r="M44" s="276" t="s">
        <v>103</v>
      </c>
      <c r="N44" s="116">
        <v>15</v>
      </c>
      <c r="O44" s="276"/>
      <c r="P44" s="116">
        <f t="shared" si="0"/>
        <v>63</v>
      </c>
      <c r="Q44" s="134">
        <f t="shared" si="1"/>
        <v>66</v>
      </c>
      <c r="R44" s="116">
        <v>12</v>
      </c>
      <c r="S44" s="127">
        <v>1</v>
      </c>
      <c r="T44" s="640"/>
      <c r="U44" s="633"/>
      <c r="V44" s="300">
        <f t="shared" si="2"/>
        <v>2.271907681211684E-2</v>
      </c>
      <c r="W44" s="648"/>
      <c r="X44" s="294"/>
      <c r="Y44" s="281"/>
      <c r="Z44" s="116"/>
      <c r="AA44" s="143"/>
      <c r="AB44" s="143"/>
      <c r="AC44" s="116"/>
      <c r="AD44" s="143"/>
      <c r="AE44" s="143"/>
      <c r="AF44" s="116"/>
      <c r="AG44" s="143"/>
      <c r="AH44" s="143"/>
      <c r="AI44" s="116"/>
      <c r="AJ44" s="143"/>
      <c r="AK44" s="143"/>
      <c r="AL44" s="116"/>
      <c r="AM44" s="143"/>
      <c r="AN44" s="143"/>
      <c r="AO44" s="116"/>
      <c r="AP44" s="143"/>
      <c r="AQ44" s="143"/>
      <c r="AR44" s="116"/>
      <c r="AS44" s="143"/>
      <c r="AT44" s="143"/>
      <c r="AU44" s="116"/>
      <c r="AV44" s="143"/>
      <c r="AW44" s="143"/>
      <c r="AX44" s="116"/>
      <c r="AY44" s="143"/>
      <c r="AZ44" s="143"/>
      <c r="BA44" s="116"/>
      <c r="BB44" s="143"/>
      <c r="BC44" s="143"/>
      <c r="BD44" s="116"/>
      <c r="BE44" s="143"/>
      <c r="BF44" s="143"/>
      <c r="BG44" s="398"/>
    </row>
    <row r="45" spans="1:59" s="111" customFormat="1" ht="13" customHeight="1">
      <c r="A45" s="105">
        <v>36</v>
      </c>
      <c r="B45" s="111" t="s">
        <v>48</v>
      </c>
      <c r="C45" s="111" t="s">
        <v>5</v>
      </c>
      <c r="D45" s="111" t="s">
        <v>10</v>
      </c>
      <c r="E45" s="112">
        <v>42448</v>
      </c>
      <c r="F45" s="112"/>
      <c r="G45" s="338"/>
      <c r="H45" s="113">
        <v>3</v>
      </c>
      <c r="I45" s="126"/>
      <c r="J45" s="168" t="s">
        <v>46</v>
      </c>
      <c r="K45" s="149"/>
      <c r="L45" s="113">
        <v>0</v>
      </c>
      <c r="M45" s="275" t="s">
        <v>134</v>
      </c>
      <c r="N45" s="113">
        <v>6</v>
      </c>
      <c r="O45" s="275"/>
      <c r="P45" s="113">
        <f t="shared" si="0"/>
        <v>6</v>
      </c>
      <c r="Q45" s="126">
        <f t="shared" si="1"/>
        <v>9</v>
      </c>
      <c r="R45" s="113" t="s">
        <v>147</v>
      </c>
      <c r="S45" s="126" t="s">
        <v>147</v>
      </c>
      <c r="T45" s="337">
        <f>P45</f>
        <v>6</v>
      </c>
      <c r="U45" s="343">
        <f>U39+T45</f>
        <v>1470</v>
      </c>
      <c r="V45" s="297">
        <f t="shared" si="2"/>
        <v>2.1637216011539851E-3</v>
      </c>
      <c r="W45" s="162">
        <f>U45/V$68</f>
        <v>0.53011179228272631</v>
      </c>
      <c r="X45" s="294"/>
      <c r="Y45" s="280"/>
      <c r="Z45" s="113"/>
      <c r="AA45" s="142"/>
      <c r="AB45" s="142"/>
      <c r="AC45" s="113"/>
      <c r="AD45" s="142"/>
      <c r="AE45" s="142"/>
      <c r="AF45" s="113"/>
      <c r="AG45" s="142"/>
      <c r="AH45" s="142"/>
      <c r="AI45" s="113"/>
      <c r="AJ45" s="142"/>
      <c r="AK45" s="142"/>
      <c r="AL45" s="113"/>
      <c r="AM45" s="142"/>
      <c r="AN45" s="142"/>
      <c r="AO45" s="113"/>
      <c r="AP45" s="142"/>
      <c r="AQ45" s="142"/>
      <c r="AR45" s="113"/>
      <c r="AS45" s="142"/>
      <c r="AT45" s="142"/>
      <c r="AU45" s="113"/>
      <c r="AV45" s="142"/>
      <c r="AW45" s="142"/>
      <c r="AX45" s="113"/>
      <c r="AY45" s="142"/>
      <c r="AZ45" s="142"/>
      <c r="BA45" s="113"/>
      <c r="BB45" s="142"/>
      <c r="BC45" s="142"/>
      <c r="BD45" s="113"/>
      <c r="BE45" s="142"/>
      <c r="BF45" s="142"/>
      <c r="BG45" s="397"/>
    </row>
    <row r="46" spans="1:59" s="115" customFormat="1" ht="13" customHeight="1">
      <c r="A46" s="105">
        <v>37</v>
      </c>
      <c r="B46" s="115" t="s">
        <v>49</v>
      </c>
      <c r="C46" s="115" t="s">
        <v>38</v>
      </c>
      <c r="D46" s="115" t="s">
        <v>10</v>
      </c>
      <c r="E46" s="645">
        <v>42451</v>
      </c>
      <c r="F46" s="290"/>
      <c r="G46" s="339"/>
      <c r="H46" s="116">
        <v>3</v>
      </c>
      <c r="I46" s="127"/>
      <c r="J46" s="169" t="s">
        <v>112</v>
      </c>
      <c r="K46" s="150"/>
      <c r="L46" s="116">
        <v>0</v>
      </c>
      <c r="M46" s="276" t="s">
        <v>116</v>
      </c>
      <c r="N46" s="116">
        <v>6</v>
      </c>
      <c r="O46" s="276" t="s">
        <v>116</v>
      </c>
      <c r="P46" s="116">
        <f t="shared" si="0"/>
        <v>6</v>
      </c>
      <c r="Q46" s="133">
        <f t="shared" si="1"/>
        <v>9</v>
      </c>
      <c r="R46" s="116" t="s">
        <v>147</v>
      </c>
      <c r="S46" s="127" t="s">
        <v>147</v>
      </c>
      <c r="T46" s="638">
        <f>SUM(P46:P48)</f>
        <v>104</v>
      </c>
      <c r="U46" s="631">
        <f>U45+T46</f>
        <v>1574</v>
      </c>
      <c r="V46" s="298">
        <f t="shared" si="2"/>
        <v>2.1637216011539851E-3</v>
      </c>
      <c r="W46" s="646">
        <f>U46/V68</f>
        <v>0.567616300036062</v>
      </c>
      <c r="X46" s="294"/>
      <c r="Y46" s="281"/>
      <c r="Z46" s="116"/>
      <c r="AA46" s="143"/>
      <c r="AB46" s="143"/>
      <c r="AC46" s="116"/>
      <c r="AD46" s="143"/>
      <c r="AE46" s="143"/>
      <c r="AF46" s="116"/>
      <c r="AG46" s="143"/>
      <c r="AH46" s="143"/>
      <c r="AI46" s="116"/>
      <c r="AJ46" s="143"/>
      <c r="AK46" s="143"/>
      <c r="AL46" s="116"/>
      <c r="AM46" s="143"/>
      <c r="AN46" s="143"/>
      <c r="AO46" s="116"/>
      <c r="AP46" s="143"/>
      <c r="AQ46" s="143"/>
      <c r="AR46" s="116"/>
      <c r="AS46" s="143"/>
      <c r="AT46" s="143"/>
      <c r="AU46" s="116"/>
      <c r="AV46" s="143"/>
      <c r="AW46" s="143"/>
      <c r="AX46" s="116"/>
      <c r="AY46" s="143"/>
      <c r="AZ46" s="143"/>
      <c r="BA46" s="116"/>
      <c r="BB46" s="143"/>
      <c r="BC46" s="143"/>
      <c r="BD46" s="116"/>
      <c r="BE46" s="143"/>
      <c r="BF46" s="143"/>
      <c r="BG46" s="398"/>
    </row>
    <row r="47" spans="1:59" s="115" customFormat="1" ht="13" customHeight="1">
      <c r="A47" s="105">
        <v>38</v>
      </c>
      <c r="B47" s="115" t="s">
        <v>50</v>
      </c>
      <c r="C47" s="115" t="s">
        <v>8</v>
      </c>
      <c r="D47" s="115" t="s">
        <v>10</v>
      </c>
      <c r="E47" s="645"/>
      <c r="F47" s="290"/>
      <c r="G47" s="339">
        <v>9</v>
      </c>
      <c r="H47" s="116"/>
      <c r="I47" s="127">
        <v>3</v>
      </c>
      <c r="J47" s="169" t="s">
        <v>46</v>
      </c>
      <c r="K47" s="150"/>
      <c r="L47" s="116">
        <v>27</v>
      </c>
      <c r="M47" s="276" t="s">
        <v>103</v>
      </c>
      <c r="N47" s="116">
        <v>28</v>
      </c>
      <c r="O47" s="276"/>
      <c r="P47" s="116">
        <f t="shared" si="0"/>
        <v>58</v>
      </c>
      <c r="Q47" s="127">
        <f t="shared" si="1"/>
        <v>58</v>
      </c>
      <c r="R47" s="116">
        <v>5</v>
      </c>
      <c r="S47" s="127">
        <v>2</v>
      </c>
      <c r="T47" s="639"/>
      <c r="U47" s="632"/>
      <c r="V47" s="299">
        <f t="shared" si="2"/>
        <v>2.0915975477821855E-2</v>
      </c>
      <c r="W47" s="647"/>
      <c r="X47" s="294"/>
      <c r="Y47" s="281"/>
      <c r="Z47" s="116"/>
      <c r="AA47" s="143"/>
      <c r="AB47" s="143"/>
      <c r="AC47" s="116"/>
      <c r="AD47" s="143"/>
      <c r="AE47" s="143"/>
      <c r="AF47" s="116"/>
      <c r="AG47" s="143"/>
      <c r="AH47" s="143"/>
      <c r="AI47" s="116"/>
      <c r="AJ47" s="143"/>
      <c r="AK47" s="143"/>
      <c r="AL47" s="116"/>
      <c r="AM47" s="143"/>
      <c r="AN47" s="143"/>
      <c r="AO47" s="116"/>
      <c r="AP47" s="143"/>
      <c r="AQ47" s="143"/>
      <c r="AR47" s="116"/>
      <c r="AS47" s="143"/>
      <c r="AT47" s="143"/>
      <c r="AU47" s="116"/>
      <c r="AV47" s="143"/>
      <c r="AW47" s="143"/>
      <c r="AX47" s="116"/>
      <c r="AY47" s="143"/>
      <c r="AZ47" s="143"/>
      <c r="BA47" s="116"/>
      <c r="BB47" s="143"/>
      <c r="BC47" s="143"/>
      <c r="BD47" s="116"/>
      <c r="BE47" s="143"/>
      <c r="BF47" s="143"/>
      <c r="BG47" s="398"/>
    </row>
    <row r="48" spans="1:59" s="115" customFormat="1" ht="13" customHeight="1">
      <c r="A48" s="105">
        <v>39</v>
      </c>
      <c r="B48" s="115" t="s">
        <v>51</v>
      </c>
      <c r="C48" s="115" t="s">
        <v>5</v>
      </c>
      <c r="D48" s="115" t="s">
        <v>6</v>
      </c>
      <c r="E48" s="645"/>
      <c r="F48" s="290"/>
      <c r="G48" s="339">
        <v>4</v>
      </c>
      <c r="H48" s="116"/>
      <c r="I48" s="127">
        <v>3</v>
      </c>
      <c r="J48" s="169" t="s">
        <v>138</v>
      </c>
      <c r="K48" s="270">
        <v>0.15</v>
      </c>
      <c r="L48" s="116">
        <v>12</v>
      </c>
      <c r="M48" s="276" t="s">
        <v>133</v>
      </c>
      <c r="N48" s="116">
        <v>25</v>
      </c>
      <c r="O48" s="276" t="s">
        <v>129</v>
      </c>
      <c r="P48" s="116">
        <f t="shared" si="0"/>
        <v>40</v>
      </c>
      <c r="Q48" s="134">
        <f t="shared" si="1"/>
        <v>40</v>
      </c>
      <c r="R48" s="116">
        <v>4</v>
      </c>
      <c r="S48" s="127">
        <v>2</v>
      </c>
      <c r="T48" s="640"/>
      <c r="U48" s="633"/>
      <c r="V48" s="300">
        <f t="shared" si="2"/>
        <v>1.4424810674359899E-2</v>
      </c>
      <c r="W48" s="648"/>
      <c r="X48" s="294"/>
      <c r="Y48" s="281"/>
      <c r="Z48" s="116"/>
      <c r="AA48" s="143"/>
      <c r="AB48" s="143"/>
      <c r="AC48" s="116"/>
      <c r="AD48" s="143"/>
      <c r="AE48" s="143"/>
      <c r="AF48" s="116"/>
      <c r="AG48" s="143"/>
      <c r="AH48" s="143"/>
      <c r="AI48" s="116"/>
      <c r="AJ48" s="143"/>
      <c r="AK48" s="143"/>
      <c r="AL48" s="116"/>
      <c r="AM48" s="143"/>
      <c r="AN48" s="143"/>
      <c r="AO48" s="116"/>
      <c r="AP48" s="143"/>
      <c r="AQ48" s="143"/>
      <c r="AR48" s="116"/>
      <c r="AS48" s="143"/>
      <c r="AT48" s="143"/>
      <c r="AU48" s="116"/>
      <c r="AV48" s="143"/>
      <c r="AW48" s="143"/>
      <c r="AX48" s="116"/>
      <c r="AY48" s="143"/>
      <c r="AZ48" s="143"/>
      <c r="BA48" s="116"/>
      <c r="BB48" s="143"/>
      <c r="BC48" s="143"/>
      <c r="BD48" s="116"/>
      <c r="BE48" s="143"/>
      <c r="BF48" s="143"/>
      <c r="BG48" s="398"/>
    </row>
    <row r="49" spans="1:59" s="111" customFormat="1" ht="13" customHeight="1">
      <c r="A49" s="105">
        <v>40</v>
      </c>
      <c r="B49" s="111" t="s">
        <v>52</v>
      </c>
      <c r="C49" s="111" t="s">
        <v>8</v>
      </c>
      <c r="D49" s="111" t="s">
        <v>10</v>
      </c>
      <c r="E49" s="112">
        <v>42465</v>
      </c>
      <c r="F49" s="112"/>
      <c r="G49" s="338">
        <v>8</v>
      </c>
      <c r="H49" s="113"/>
      <c r="I49" s="126">
        <v>3</v>
      </c>
      <c r="J49" s="168" t="s">
        <v>46</v>
      </c>
      <c r="K49" s="149"/>
      <c r="L49" s="113">
        <v>24</v>
      </c>
      <c r="M49" s="275" t="s">
        <v>126</v>
      </c>
      <c r="N49" s="113">
        <v>15</v>
      </c>
      <c r="O49" s="275"/>
      <c r="P49" s="113">
        <f t="shared" si="0"/>
        <v>42</v>
      </c>
      <c r="Q49" s="126">
        <f t="shared" si="1"/>
        <v>42</v>
      </c>
      <c r="R49" s="113">
        <v>5</v>
      </c>
      <c r="S49" s="126">
        <v>1</v>
      </c>
      <c r="T49" s="337">
        <f>P49</f>
        <v>42</v>
      </c>
      <c r="U49" s="343">
        <f>U46+T49</f>
        <v>1616</v>
      </c>
      <c r="V49" s="297">
        <f t="shared" si="2"/>
        <v>1.5146051208077894E-2</v>
      </c>
      <c r="W49" s="162">
        <f t="shared" ref="W49:W50" si="3">U49/V$68</f>
        <v>0.58276235124413989</v>
      </c>
      <c r="X49" s="294"/>
      <c r="Y49" s="280"/>
      <c r="Z49" s="113"/>
      <c r="AA49" s="142"/>
      <c r="AB49" s="142"/>
      <c r="AC49" s="113"/>
      <c r="AD49" s="142"/>
      <c r="AE49" s="142"/>
      <c r="AF49" s="113"/>
      <c r="AG49" s="142"/>
      <c r="AH49" s="142"/>
      <c r="AI49" s="113"/>
      <c r="AJ49" s="142"/>
      <c r="AK49" s="142"/>
      <c r="AL49" s="113"/>
      <c r="AM49" s="142"/>
      <c r="AN49" s="142"/>
      <c r="AO49" s="113"/>
      <c r="AP49" s="142"/>
      <c r="AQ49" s="142"/>
      <c r="AR49" s="113"/>
      <c r="AS49" s="142"/>
      <c r="AT49" s="142"/>
      <c r="AU49" s="113"/>
      <c r="AV49" s="142"/>
      <c r="AW49" s="142"/>
      <c r="AX49" s="113"/>
      <c r="AY49" s="142"/>
      <c r="AZ49" s="142"/>
      <c r="BA49" s="113"/>
      <c r="BB49" s="142"/>
      <c r="BC49" s="142"/>
      <c r="BD49" s="113"/>
      <c r="BE49" s="142"/>
      <c r="BF49" s="142"/>
      <c r="BG49" s="397"/>
    </row>
    <row r="50" spans="1:59" s="111" customFormat="1" ht="13" customHeight="1">
      <c r="A50" s="105">
        <v>41</v>
      </c>
      <c r="B50" s="111" t="s">
        <v>53</v>
      </c>
      <c r="C50" s="111" t="s">
        <v>8</v>
      </c>
      <c r="D50" s="111" t="s">
        <v>6</v>
      </c>
      <c r="E50" s="112">
        <v>42479</v>
      </c>
      <c r="F50" s="112"/>
      <c r="G50" s="338">
        <v>27</v>
      </c>
      <c r="H50" s="113">
        <v>3</v>
      </c>
      <c r="I50" s="126"/>
      <c r="J50" s="168" t="s">
        <v>138</v>
      </c>
      <c r="K50" s="272">
        <v>0.2</v>
      </c>
      <c r="L50" s="113">
        <v>81</v>
      </c>
      <c r="M50" s="275" t="s">
        <v>117</v>
      </c>
      <c r="N50" s="113">
        <v>11</v>
      </c>
      <c r="O50" s="275" t="s">
        <v>129</v>
      </c>
      <c r="P50" s="113">
        <f t="shared" si="0"/>
        <v>92</v>
      </c>
      <c r="Q50" s="126">
        <f t="shared" si="1"/>
        <v>95</v>
      </c>
      <c r="R50" s="113">
        <v>9</v>
      </c>
      <c r="S50" s="126">
        <v>0</v>
      </c>
      <c r="T50" s="337">
        <f>P50</f>
        <v>92</v>
      </c>
      <c r="U50" s="343">
        <f>U49+T50</f>
        <v>1708</v>
      </c>
      <c r="V50" s="297">
        <f t="shared" si="2"/>
        <v>3.3177064551027771E-2</v>
      </c>
      <c r="W50" s="162">
        <f t="shared" si="3"/>
        <v>0.61593941579516764</v>
      </c>
      <c r="X50" s="294"/>
      <c r="Y50" s="280"/>
      <c r="Z50" s="113"/>
      <c r="AA50" s="142"/>
      <c r="AB50" s="142"/>
      <c r="AC50" s="113"/>
      <c r="AD50" s="142"/>
      <c r="AE50" s="142"/>
      <c r="AF50" s="113"/>
      <c r="AG50" s="142"/>
      <c r="AH50" s="142"/>
      <c r="AI50" s="113"/>
      <c r="AJ50" s="142"/>
      <c r="AK50" s="142"/>
      <c r="AL50" s="113"/>
      <c r="AM50" s="142"/>
      <c r="AN50" s="142"/>
      <c r="AO50" s="113"/>
      <c r="AP50" s="142"/>
      <c r="AQ50" s="142"/>
      <c r="AR50" s="113"/>
      <c r="AS50" s="142"/>
      <c r="AT50" s="142"/>
      <c r="AU50" s="113"/>
      <c r="AV50" s="142"/>
      <c r="AW50" s="142"/>
      <c r="AX50" s="113"/>
      <c r="AY50" s="142"/>
      <c r="AZ50" s="142"/>
      <c r="BA50" s="113"/>
      <c r="BB50" s="142"/>
      <c r="BC50" s="142"/>
      <c r="BD50" s="113"/>
      <c r="BE50" s="142"/>
      <c r="BF50" s="142"/>
      <c r="BG50" s="397"/>
    </row>
    <row r="51" spans="1:59" s="115" customFormat="1" ht="13" customHeight="1">
      <c r="A51" s="105">
        <v>42</v>
      </c>
      <c r="B51" s="115" t="s">
        <v>54</v>
      </c>
      <c r="C51" s="115" t="s">
        <v>8</v>
      </c>
      <c r="D51" s="115" t="s">
        <v>6</v>
      </c>
      <c r="E51" s="645">
        <v>42486</v>
      </c>
      <c r="F51" s="290"/>
      <c r="G51" s="339">
        <v>5</v>
      </c>
      <c r="H51" s="116">
        <v>3</v>
      </c>
      <c r="I51" s="127"/>
      <c r="J51" s="169" t="s">
        <v>118</v>
      </c>
      <c r="K51" s="150"/>
      <c r="L51" s="116">
        <v>15</v>
      </c>
      <c r="M51" s="276" t="s">
        <v>124</v>
      </c>
      <c r="N51" s="116">
        <v>10</v>
      </c>
      <c r="O51" s="276" t="s">
        <v>119</v>
      </c>
      <c r="P51" s="116">
        <f t="shared" si="0"/>
        <v>25</v>
      </c>
      <c r="Q51" s="133">
        <f t="shared" si="1"/>
        <v>28</v>
      </c>
      <c r="R51" s="116">
        <v>0</v>
      </c>
      <c r="S51" s="127">
        <v>0</v>
      </c>
      <c r="T51" s="638">
        <f>SUM(P51:P55)</f>
        <v>109</v>
      </c>
      <c r="U51" s="631">
        <f>U50+T51</f>
        <v>1817</v>
      </c>
      <c r="V51" s="298">
        <f t="shared" si="2"/>
        <v>9.0155066714749377E-3</v>
      </c>
      <c r="W51" s="646">
        <f>U51/V68</f>
        <v>0.6552470248827984</v>
      </c>
      <c r="X51" s="294"/>
      <c r="Y51" s="281"/>
      <c r="Z51" s="116"/>
      <c r="AA51" s="143"/>
      <c r="AB51" s="143"/>
      <c r="AC51" s="116"/>
      <c r="AD51" s="143"/>
      <c r="AE51" s="143"/>
      <c r="AF51" s="116"/>
      <c r="AG51" s="143"/>
      <c r="AH51" s="143"/>
      <c r="AI51" s="116"/>
      <c r="AJ51" s="143"/>
      <c r="AK51" s="143"/>
      <c r="AL51" s="116"/>
      <c r="AM51" s="143"/>
      <c r="AN51" s="143"/>
      <c r="AO51" s="116"/>
      <c r="AP51" s="143"/>
      <c r="AQ51" s="143"/>
      <c r="AR51" s="116"/>
      <c r="AS51" s="143"/>
      <c r="AT51" s="143"/>
      <c r="AU51" s="116"/>
      <c r="AV51" s="143"/>
      <c r="AW51" s="143"/>
      <c r="AX51" s="116"/>
      <c r="AY51" s="143"/>
      <c r="AZ51" s="143"/>
      <c r="BA51" s="116"/>
      <c r="BB51" s="143"/>
      <c r="BC51" s="143"/>
      <c r="BD51" s="116"/>
      <c r="BE51" s="143"/>
      <c r="BF51" s="143"/>
      <c r="BG51" s="398"/>
    </row>
    <row r="52" spans="1:59" s="115" customFormat="1" ht="13" customHeight="1">
      <c r="A52" s="105">
        <v>43</v>
      </c>
      <c r="B52" s="115" t="s">
        <v>55</v>
      </c>
      <c r="C52" s="115" t="s">
        <v>8</v>
      </c>
      <c r="D52" s="115" t="s">
        <v>6</v>
      </c>
      <c r="E52" s="645"/>
      <c r="F52" s="290"/>
      <c r="G52" s="339">
        <v>1</v>
      </c>
      <c r="H52" s="116"/>
      <c r="I52" s="127">
        <v>3</v>
      </c>
      <c r="J52" s="169" t="s">
        <v>46</v>
      </c>
      <c r="K52" s="150"/>
      <c r="L52" s="116">
        <v>3</v>
      </c>
      <c r="M52" s="276" t="s">
        <v>126</v>
      </c>
      <c r="N52" s="116">
        <v>10</v>
      </c>
      <c r="O52" s="276"/>
      <c r="P52" s="116">
        <f t="shared" si="0"/>
        <v>16</v>
      </c>
      <c r="Q52" s="127">
        <f t="shared" si="1"/>
        <v>16</v>
      </c>
      <c r="R52" s="116">
        <v>0</v>
      </c>
      <c r="S52" s="127">
        <v>0</v>
      </c>
      <c r="T52" s="639"/>
      <c r="U52" s="632"/>
      <c r="V52" s="299">
        <f t="shared" si="2"/>
        <v>5.7699242697439599E-3</v>
      </c>
      <c r="W52" s="647"/>
      <c r="X52" s="294"/>
      <c r="Y52" s="281"/>
      <c r="Z52" s="116"/>
      <c r="AA52" s="143"/>
      <c r="AB52" s="143"/>
      <c r="AC52" s="116"/>
      <c r="AD52" s="143"/>
      <c r="AE52" s="143"/>
      <c r="AF52" s="116"/>
      <c r="AG52" s="143"/>
      <c r="AH52" s="143"/>
      <c r="AI52" s="116"/>
      <c r="AJ52" s="143"/>
      <c r="AK52" s="143"/>
      <c r="AL52" s="116"/>
      <c r="AM52" s="143"/>
      <c r="AN52" s="143"/>
      <c r="AO52" s="116"/>
      <c r="AP52" s="143"/>
      <c r="AQ52" s="143"/>
      <c r="AR52" s="116"/>
      <c r="AS52" s="143"/>
      <c r="AT52" s="143"/>
      <c r="AU52" s="116"/>
      <c r="AV52" s="143"/>
      <c r="AW52" s="143"/>
      <c r="AX52" s="116"/>
      <c r="AY52" s="143"/>
      <c r="AZ52" s="143"/>
      <c r="BA52" s="116"/>
      <c r="BB52" s="143"/>
      <c r="BC52" s="143"/>
      <c r="BD52" s="116"/>
      <c r="BE52" s="143"/>
      <c r="BF52" s="143"/>
      <c r="BG52" s="398"/>
    </row>
    <row r="53" spans="1:59" s="115" customFormat="1" ht="13" customHeight="1">
      <c r="A53" s="105">
        <v>44</v>
      </c>
      <c r="B53" s="115" t="s">
        <v>56</v>
      </c>
      <c r="C53" s="115" t="s">
        <v>8</v>
      </c>
      <c r="D53" s="115" t="s">
        <v>6</v>
      </c>
      <c r="E53" s="645"/>
      <c r="F53" s="290"/>
      <c r="G53" s="339">
        <v>8</v>
      </c>
      <c r="H53" s="116"/>
      <c r="I53" s="127">
        <v>3</v>
      </c>
      <c r="J53" s="169" t="s">
        <v>46</v>
      </c>
      <c r="K53" s="150"/>
      <c r="L53" s="116">
        <v>24</v>
      </c>
      <c r="M53" s="276" t="s">
        <v>126</v>
      </c>
      <c r="N53" s="116">
        <v>11</v>
      </c>
      <c r="O53" s="276"/>
      <c r="P53" s="116">
        <f t="shared" si="0"/>
        <v>38</v>
      </c>
      <c r="Q53" s="127">
        <f t="shared" si="1"/>
        <v>38</v>
      </c>
      <c r="R53" s="116">
        <v>1</v>
      </c>
      <c r="S53" s="127">
        <v>0</v>
      </c>
      <c r="T53" s="639"/>
      <c r="U53" s="632"/>
      <c r="V53" s="299">
        <f t="shared" si="2"/>
        <v>1.3703570140641904E-2</v>
      </c>
      <c r="W53" s="647"/>
      <c r="X53" s="294"/>
      <c r="Y53" s="281"/>
      <c r="Z53" s="116"/>
      <c r="AA53" s="143"/>
      <c r="AB53" s="143"/>
      <c r="AC53" s="116"/>
      <c r="AD53" s="143"/>
      <c r="AE53" s="143"/>
      <c r="AF53" s="116"/>
      <c r="AG53" s="143"/>
      <c r="AH53" s="143"/>
      <c r="AI53" s="116"/>
      <c r="AJ53" s="143"/>
      <c r="AK53" s="143"/>
      <c r="AL53" s="116"/>
      <c r="AM53" s="143"/>
      <c r="AN53" s="143"/>
      <c r="AO53" s="116"/>
      <c r="AP53" s="143"/>
      <c r="AQ53" s="143"/>
      <c r="AR53" s="116"/>
      <c r="AS53" s="143"/>
      <c r="AT53" s="143"/>
      <c r="AU53" s="116"/>
      <c r="AV53" s="143"/>
      <c r="AW53" s="143"/>
      <c r="AX53" s="116"/>
      <c r="AY53" s="143"/>
      <c r="AZ53" s="143"/>
      <c r="BA53" s="116"/>
      <c r="BB53" s="143"/>
      <c r="BC53" s="143"/>
      <c r="BD53" s="116"/>
      <c r="BE53" s="143"/>
      <c r="BF53" s="143"/>
      <c r="BG53" s="398"/>
    </row>
    <row r="54" spans="1:59" s="115" customFormat="1" ht="13" customHeight="1">
      <c r="A54" s="105">
        <v>45</v>
      </c>
      <c r="B54" s="115" t="s">
        <v>57</v>
      </c>
      <c r="C54" s="115" t="s">
        <v>8</v>
      </c>
      <c r="D54" s="135" t="s">
        <v>6</v>
      </c>
      <c r="E54" s="645"/>
      <c r="F54" s="290"/>
      <c r="G54" s="339">
        <v>18</v>
      </c>
      <c r="H54" s="116">
        <v>3</v>
      </c>
      <c r="I54" s="127"/>
      <c r="J54" s="169" t="s">
        <v>118</v>
      </c>
      <c r="K54" s="150"/>
      <c r="L54" s="116">
        <v>54</v>
      </c>
      <c r="M54" s="276" t="s">
        <v>123</v>
      </c>
      <c r="N54" s="116">
        <v>14</v>
      </c>
      <c r="O54" s="276" t="s">
        <v>46</v>
      </c>
      <c r="P54" s="116">
        <f>N54+I54</f>
        <v>14</v>
      </c>
      <c r="Q54" s="127">
        <v>57</v>
      </c>
      <c r="R54" s="116">
        <v>13</v>
      </c>
      <c r="S54" s="127">
        <v>1</v>
      </c>
      <c r="T54" s="639"/>
      <c r="U54" s="632"/>
      <c r="V54" s="299">
        <f t="shared" si="2"/>
        <v>5.048683736025965E-3</v>
      </c>
      <c r="W54" s="647"/>
      <c r="X54" s="294"/>
      <c r="Y54" s="281">
        <v>54</v>
      </c>
      <c r="Z54" s="116"/>
      <c r="AA54" s="143"/>
      <c r="AB54" s="143"/>
      <c r="AC54" s="116"/>
      <c r="AD54" s="143"/>
      <c r="AE54" s="143"/>
      <c r="AF54" s="116"/>
      <c r="AG54" s="143"/>
      <c r="AH54" s="143"/>
      <c r="AI54" s="116"/>
      <c r="AJ54" s="143"/>
      <c r="AK54" s="143"/>
      <c r="AL54" s="116"/>
      <c r="AM54" s="143"/>
      <c r="AN54" s="143"/>
      <c r="AO54" s="116"/>
      <c r="AP54" s="143"/>
      <c r="AQ54" s="143"/>
      <c r="AR54" s="116"/>
      <c r="AS54" s="143"/>
      <c r="AT54" s="143"/>
      <c r="AU54" s="116"/>
      <c r="AV54" s="143"/>
      <c r="AW54" s="143"/>
      <c r="AX54" s="116"/>
      <c r="AY54" s="143"/>
      <c r="AZ54" s="143"/>
      <c r="BA54" s="116"/>
      <c r="BB54" s="143"/>
      <c r="BC54" s="143"/>
      <c r="BD54" s="116"/>
      <c r="BE54" s="143"/>
      <c r="BF54" s="143"/>
      <c r="BG54" s="398"/>
    </row>
    <row r="55" spans="1:59" s="115" customFormat="1" ht="13" customHeight="1">
      <c r="A55" s="105">
        <v>46</v>
      </c>
      <c r="B55" s="115" t="s">
        <v>58</v>
      </c>
      <c r="C55" s="115" t="s">
        <v>8</v>
      </c>
      <c r="D55" s="118" t="s">
        <v>162</v>
      </c>
      <c r="E55" s="645"/>
      <c r="F55" s="290"/>
      <c r="G55" s="339">
        <v>2</v>
      </c>
      <c r="H55" s="116">
        <v>3</v>
      </c>
      <c r="I55" s="127"/>
      <c r="J55" s="169" t="s">
        <v>138</v>
      </c>
      <c r="K55" s="270">
        <v>0.1</v>
      </c>
      <c r="L55" s="116">
        <v>6</v>
      </c>
      <c r="M55" s="276" t="s">
        <v>120</v>
      </c>
      <c r="N55" s="116">
        <v>10</v>
      </c>
      <c r="O55" s="276"/>
      <c r="P55" s="116">
        <f>N55+L55+I55</f>
        <v>16</v>
      </c>
      <c r="Q55" s="134">
        <f>H55+P55</f>
        <v>19</v>
      </c>
      <c r="R55" s="116">
        <v>0</v>
      </c>
      <c r="S55" s="127">
        <v>0</v>
      </c>
      <c r="T55" s="640"/>
      <c r="U55" s="633"/>
      <c r="V55" s="300">
        <f t="shared" si="2"/>
        <v>5.7699242697439599E-3</v>
      </c>
      <c r="W55" s="648"/>
      <c r="X55" s="294"/>
      <c r="Y55" s="281"/>
      <c r="Z55" s="116"/>
      <c r="AA55" s="143"/>
      <c r="AB55" s="143"/>
      <c r="AC55" s="116"/>
      <c r="AD55" s="143"/>
      <c r="AE55" s="143"/>
      <c r="AF55" s="116"/>
      <c r="AG55" s="143"/>
      <c r="AH55" s="143"/>
      <c r="AI55" s="116"/>
      <c r="AJ55" s="143"/>
      <c r="AK55" s="143"/>
      <c r="AL55" s="116"/>
      <c r="AM55" s="143"/>
      <c r="AN55" s="143"/>
      <c r="AO55" s="116"/>
      <c r="AP55" s="143"/>
      <c r="AQ55" s="143"/>
      <c r="AR55" s="116"/>
      <c r="AS55" s="143"/>
      <c r="AT55" s="143"/>
      <c r="AU55" s="116"/>
      <c r="AV55" s="143"/>
      <c r="AW55" s="143"/>
      <c r="AX55" s="116"/>
      <c r="AY55" s="143"/>
      <c r="AZ55" s="143"/>
      <c r="BA55" s="116"/>
      <c r="BB55" s="143"/>
      <c r="BC55" s="143"/>
      <c r="BD55" s="116"/>
      <c r="BE55" s="143"/>
      <c r="BF55" s="143"/>
      <c r="BG55" s="398"/>
    </row>
    <row r="56" spans="1:59" s="111" customFormat="1" ht="13" customHeight="1">
      <c r="A56" s="105">
        <v>47</v>
      </c>
      <c r="B56" s="111" t="s">
        <v>59</v>
      </c>
      <c r="C56" s="111" t="s">
        <v>8</v>
      </c>
      <c r="D56" s="111" t="s">
        <v>10</v>
      </c>
      <c r="E56" s="112">
        <v>42493</v>
      </c>
      <c r="F56" s="112"/>
      <c r="G56" s="338">
        <v>9</v>
      </c>
      <c r="H56" s="113">
        <v>3</v>
      </c>
      <c r="I56" s="126"/>
      <c r="J56" s="168" t="s">
        <v>46</v>
      </c>
      <c r="K56" s="149"/>
      <c r="L56" s="113">
        <v>27</v>
      </c>
      <c r="M56" s="275" t="s">
        <v>126</v>
      </c>
      <c r="N56" s="113">
        <v>27</v>
      </c>
      <c r="O56" s="275"/>
      <c r="P56" s="113">
        <f>N56+L56+I56</f>
        <v>54</v>
      </c>
      <c r="Q56" s="126">
        <f>H56+P56</f>
        <v>57</v>
      </c>
      <c r="R56" s="113">
        <v>7</v>
      </c>
      <c r="S56" s="126">
        <v>1</v>
      </c>
      <c r="T56" s="337">
        <f>P56</f>
        <v>54</v>
      </c>
      <c r="U56" s="343">
        <f>U51+T56</f>
        <v>1871</v>
      </c>
      <c r="V56" s="297">
        <f t="shared" si="2"/>
        <v>1.9473494410385865E-2</v>
      </c>
      <c r="W56" s="162">
        <f>U56/V$68</f>
        <v>0.67472051929318433</v>
      </c>
      <c r="X56" s="294"/>
      <c r="Y56" s="280"/>
      <c r="Z56" s="113"/>
      <c r="AA56" s="142"/>
      <c r="AB56" s="142"/>
      <c r="AC56" s="113"/>
      <c r="AD56" s="142"/>
      <c r="AE56" s="142"/>
      <c r="AF56" s="113"/>
      <c r="AG56" s="142"/>
      <c r="AH56" s="142"/>
      <c r="AI56" s="113"/>
      <c r="AJ56" s="142"/>
      <c r="AK56" s="142"/>
      <c r="AL56" s="113"/>
      <c r="AM56" s="142"/>
      <c r="AN56" s="142"/>
      <c r="AO56" s="113"/>
      <c r="AP56" s="142"/>
      <c r="AQ56" s="142"/>
      <c r="AR56" s="113"/>
      <c r="AS56" s="142"/>
      <c r="AT56" s="142"/>
      <c r="AU56" s="113"/>
      <c r="AV56" s="142"/>
      <c r="AW56" s="142"/>
      <c r="AX56" s="113"/>
      <c r="AY56" s="142"/>
      <c r="AZ56" s="142"/>
      <c r="BA56" s="113"/>
      <c r="BB56" s="142"/>
      <c r="BC56" s="142"/>
      <c r="BD56" s="113"/>
      <c r="BE56" s="142"/>
      <c r="BF56" s="142"/>
      <c r="BG56" s="397"/>
    </row>
    <row r="57" spans="1:59" s="115" customFormat="1" ht="13" customHeight="1">
      <c r="A57" s="105">
        <v>48</v>
      </c>
      <c r="B57" s="115" t="s">
        <v>60</v>
      </c>
      <c r="C57" s="115" t="s">
        <v>8</v>
      </c>
      <c r="D57" s="115" t="s">
        <v>6</v>
      </c>
      <c r="E57" s="645">
        <v>42500</v>
      </c>
      <c r="F57" s="290"/>
      <c r="G57" s="339">
        <v>3</v>
      </c>
      <c r="H57" s="116">
        <v>3</v>
      </c>
      <c r="I57" s="127"/>
      <c r="J57" s="169" t="s">
        <v>46</v>
      </c>
      <c r="K57" s="150"/>
      <c r="L57" s="116">
        <v>9</v>
      </c>
      <c r="M57" s="276" t="s">
        <v>103</v>
      </c>
      <c r="N57" s="116">
        <v>24</v>
      </c>
      <c r="O57" s="276"/>
      <c r="P57" s="116">
        <f>N57+L57+I57</f>
        <v>33</v>
      </c>
      <c r="Q57" s="133">
        <f>H57+P57</f>
        <v>36</v>
      </c>
      <c r="R57" s="116">
        <v>2</v>
      </c>
      <c r="S57" s="127">
        <v>2</v>
      </c>
      <c r="T57" s="638">
        <f>P57+P58</f>
        <v>33</v>
      </c>
      <c r="U57" s="631">
        <f>U56+T57</f>
        <v>1904</v>
      </c>
      <c r="V57" s="298">
        <f t="shared" si="2"/>
        <v>1.1900468806346917E-2</v>
      </c>
      <c r="W57" s="646">
        <f>U57/V68</f>
        <v>0.6866209880995312</v>
      </c>
      <c r="X57" s="294"/>
      <c r="Y57" s="281"/>
      <c r="Z57" s="116"/>
      <c r="AA57" s="143"/>
      <c r="AB57" s="143"/>
      <c r="AC57" s="116"/>
      <c r="AD57" s="143"/>
      <c r="AE57" s="143"/>
      <c r="AF57" s="116"/>
      <c r="AG57" s="143"/>
      <c r="AH57" s="143"/>
      <c r="AI57" s="116"/>
      <c r="AJ57" s="143"/>
      <c r="AK57" s="143"/>
      <c r="AL57" s="116"/>
      <c r="AM57" s="143"/>
      <c r="AN57" s="143"/>
      <c r="AO57" s="116"/>
      <c r="AP57" s="143"/>
      <c r="AQ57" s="143"/>
      <c r="AR57" s="116"/>
      <c r="AS57" s="143"/>
      <c r="AT57" s="143"/>
      <c r="AU57" s="116"/>
      <c r="AV57" s="143"/>
      <c r="AW57" s="143"/>
      <c r="AX57" s="116"/>
      <c r="AY57" s="143"/>
      <c r="AZ57" s="143"/>
      <c r="BA57" s="116"/>
      <c r="BB57" s="143"/>
      <c r="BC57" s="143"/>
      <c r="BD57" s="116"/>
      <c r="BE57" s="143"/>
      <c r="BF57" s="143"/>
      <c r="BG57" s="398"/>
    </row>
    <row r="58" spans="1:59" s="115" customFormat="1" ht="13" customHeight="1">
      <c r="A58" s="105">
        <v>49</v>
      </c>
      <c r="B58" s="115" t="s">
        <v>61</v>
      </c>
      <c r="C58" s="115" t="s">
        <v>8</v>
      </c>
      <c r="D58" s="118" t="s">
        <v>162</v>
      </c>
      <c r="E58" s="645"/>
      <c r="F58" s="290"/>
      <c r="G58" s="339">
        <v>3</v>
      </c>
      <c r="H58" s="116">
        <v>3</v>
      </c>
      <c r="I58" s="127"/>
      <c r="J58" s="169" t="s">
        <v>62</v>
      </c>
      <c r="K58" s="150"/>
      <c r="L58" s="116">
        <v>9</v>
      </c>
      <c r="M58" s="276" t="s">
        <v>123</v>
      </c>
      <c r="N58" s="116">
        <v>22</v>
      </c>
      <c r="O58" s="276" t="s">
        <v>123</v>
      </c>
      <c r="P58" s="116">
        <v>0</v>
      </c>
      <c r="Q58" s="134">
        <v>34</v>
      </c>
      <c r="R58" s="116">
        <v>3</v>
      </c>
      <c r="S58" s="127">
        <v>1</v>
      </c>
      <c r="T58" s="640"/>
      <c r="U58" s="633"/>
      <c r="V58" s="300">
        <f t="shared" si="2"/>
        <v>0</v>
      </c>
      <c r="W58" s="648"/>
      <c r="X58" s="294"/>
      <c r="Y58" s="281">
        <v>31</v>
      </c>
      <c r="Z58" s="116"/>
      <c r="AA58" s="143"/>
      <c r="AB58" s="143"/>
      <c r="AC58" s="116"/>
      <c r="AD58" s="143"/>
      <c r="AE58" s="143"/>
      <c r="AF58" s="116"/>
      <c r="AG58" s="143"/>
      <c r="AH58" s="143"/>
      <c r="AI58" s="116"/>
      <c r="AJ58" s="143"/>
      <c r="AK58" s="143"/>
      <c r="AL58" s="116"/>
      <c r="AM58" s="143"/>
      <c r="AN58" s="143"/>
      <c r="AO58" s="116"/>
      <c r="AP58" s="143"/>
      <c r="AQ58" s="143"/>
      <c r="AR58" s="116"/>
      <c r="AS58" s="143"/>
      <c r="AT58" s="143"/>
      <c r="AU58" s="116"/>
      <c r="AV58" s="143"/>
      <c r="AW58" s="143"/>
      <c r="AX58" s="116"/>
      <c r="AY58" s="143"/>
      <c r="AZ58" s="143"/>
      <c r="BA58" s="116"/>
      <c r="BB58" s="143"/>
      <c r="BC58" s="143"/>
      <c r="BD58" s="116"/>
      <c r="BE58" s="143"/>
      <c r="BF58" s="143"/>
      <c r="BG58" s="398"/>
    </row>
    <row r="59" spans="1:59" s="111" customFormat="1" ht="13" customHeight="1">
      <c r="A59" s="105">
        <v>50</v>
      </c>
      <c r="B59" s="111" t="s">
        <v>63</v>
      </c>
      <c r="C59" s="111" t="s">
        <v>8</v>
      </c>
      <c r="D59" s="111" t="s">
        <v>6</v>
      </c>
      <c r="E59" s="112">
        <v>42507</v>
      </c>
      <c r="F59" s="112"/>
      <c r="G59" s="338">
        <v>5</v>
      </c>
      <c r="H59" s="113">
        <v>3</v>
      </c>
      <c r="I59" s="126"/>
      <c r="J59" s="168" t="s">
        <v>138</v>
      </c>
      <c r="K59" s="149" t="s">
        <v>102</v>
      </c>
      <c r="L59" s="113">
        <v>15</v>
      </c>
      <c r="M59" s="275" t="s">
        <v>103</v>
      </c>
      <c r="N59" s="113">
        <v>10</v>
      </c>
      <c r="O59" s="275"/>
      <c r="P59" s="113">
        <f t="shared" ref="P59:P65" si="4">N59+L59+I59</f>
        <v>25</v>
      </c>
      <c r="Q59" s="126">
        <f t="shared" ref="Q59:Q65" si="5">H59+P59</f>
        <v>28</v>
      </c>
      <c r="R59" s="113">
        <v>1</v>
      </c>
      <c r="S59" s="126">
        <v>0</v>
      </c>
      <c r="T59" s="337">
        <f>P59</f>
        <v>25</v>
      </c>
      <c r="U59" s="343">
        <f>U57+T59</f>
        <v>1929</v>
      </c>
      <c r="V59" s="297">
        <f t="shared" si="2"/>
        <v>9.0155066714749377E-3</v>
      </c>
      <c r="W59" s="162">
        <f t="shared" ref="W59:W60" si="6">U59/V$68</f>
        <v>0.69563649477100609</v>
      </c>
      <c r="X59" s="294"/>
      <c r="Y59" s="280"/>
      <c r="Z59" s="113"/>
      <c r="AA59" s="142"/>
      <c r="AB59" s="142"/>
      <c r="AC59" s="113"/>
      <c r="AD59" s="142"/>
      <c r="AE59" s="142"/>
      <c r="AF59" s="113"/>
      <c r="AG59" s="142"/>
      <c r="AH59" s="142"/>
      <c r="AI59" s="113"/>
      <c r="AJ59" s="142"/>
      <c r="AK59" s="142"/>
      <c r="AL59" s="113"/>
      <c r="AM59" s="142"/>
      <c r="AN59" s="142"/>
      <c r="AO59" s="113"/>
      <c r="AP59" s="142"/>
      <c r="AQ59" s="142"/>
      <c r="AR59" s="113"/>
      <c r="AS59" s="142"/>
      <c r="AT59" s="142"/>
      <c r="AU59" s="113"/>
      <c r="AV59" s="142"/>
      <c r="AW59" s="142"/>
      <c r="AX59" s="113"/>
      <c r="AY59" s="142"/>
      <c r="AZ59" s="142"/>
      <c r="BA59" s="113"/>
      <c r="BB59" s="142"/>
      <c r="BC59" s="142"/>
      <c r="BD59" s="113"/>
      <c r="BE59" s="142"/>
      <c r="BF59" s="142"/>
      <c r="BG59" s="397"/>
    </row>
    <row r="60" spans="1:59" s="111" customFormat="1" ht="13" customHeight="1">
      <c r="A60" s="105">
        <v>51</v>
      </c>
      <c r="B60" s="111" t="s">
        <v>12</v>
      </c>
      <c r="C60" s="111" t="s">
        <v>8</v>
      </c>
      <c r="D60" s="111" t="s">
        <v>6</v>
      </c>
      <c r="E60" s="112">
        <v>42514</v>
      </c>
      <c r="F60" s="112"/>
      <c r="G60" s="338">
        <v>10</v>
      </c>
      <c r="H60" s="113">
        <v>3</v>
      </c>
      <c r="I60" s="126"/>
      <c r="J60" s="168" t="s">
        <v>138</v>
      </c>
      <c r="K60" s="272">
        <v>0.2</v>
      </c>
      <c r="L60" s="113">
        <v>30</v>
      </c>
      <c r="M60" s="275" t="s">
        <v>121</v>
      </c>
      <c r="N60" s="113">
        <v>11</v>
      </c>
      <c r="O60" s="275"/>
      <c r="P60" s="113">
        <f t="shared" si="4"/>
        <v>41</v>
      </c>
      <c r="Q60" s="126">
        <f t="shared" si="5"/>
        <v>44</v>
      </c>
      <c r="R60" s="113">
        <v>4</v>
      </c>
      <c r="S60" s="126">
        <v>0</v>
      </c>
      <c r="T60" s="337">
        <f>P60</f>
        <v>41</v>
      </c>
      <c r="U60" s="343">
        <f>U59+T60</f>
        <v>1970</v>
      </c>
      <c r="V60" s="297">
        <f t="shared" si="2"/>
        <v>1.4785430941218897E-2</v>
      </c>
      <c r="W60" s="162">
        <f t="shared" si="6"/>
        <v>0.71042192571222507</v>
      </c>
      <c r="X60" s="294"/>
      <c r="Y60" s="280"/>
      <c r="Z60" s="113"/>
      <c r="AA60" s="142"/>
      <c r="AB60" s="142"/>
      <c r="AC60" s="113"/>
      <c r="AD60" s="142"/>
      <c r="AE60" s="142"/>
      <c r="AF60" s="113"/>
      <c r="AG60" s="142"/>
      <c r="AH60" s="142"/>
      <c r="AI60" s="113"/>
      <c r="AJ60" s="142"/>
      <c r="AK60" s="142"/>
      <c r="AL60" s="113"/>
      <c r="AM60" s="142"/>
      <c r="AN60" s="142"/>
      <c r="AO60" s="113"/>
      <c r="AP60" s="142"/>
      <c r="AQ60" s="142"/>
      <c r="AR60" s="113"/>
      <c r="AS60" s="142"/>
      <c r="AT60" s="142"/>
      <c r="AU60" s="113"/>
      <c r="AV60" s="142"/>
      <c r="AW60" s="142"/>
      <c r="AX60" s="113"/>
      <c r="AY60" s="142"/>
      <c r="AZ60" s="142"/>
      <c r="BA60" s="113"/>
      <c r="BB60" s="142"/>
      <c r="BC60" s="142"/>
      <c r="BD60" s="113"/>
      <c r="BE60" s="142"/>
      <c r="BF60" s="142"/>
      <c r="BG60" s="397"/>
    </row>
    <row r="61" spans="1:59" s="115" customFormat="1" ht="13" customHeight="1">
      <c r="A61" s="105">
        <v>52</v>
      </c>
      <c r="B61" s="115" t="s">
        <v>64</v>
      </c>
      <c r="C61" s="115" t="s">
        <v>8</v>
      </c>
      <c r="D61" s="115" t="s">
        <v>6</v>
      </c>
      <c r="E61" s="641">
        <v>42528</v>
      </c>
      <c r="F61" s="292"/>
      <c r="G61" s="339">
        <v>53</v>
      </c>
      <c r="H61" s="116">
        <v>3</v>
      </c>
      <c r="I61" s="127"/>
      <c r="J61" s="169" t="s">
        <v>46</v>
      </c>
      <c r="K61" s="150"/>
      <c r="L61" s="116">
        <v>159</v>
      </c>
      <c r="M61" s="276" t="s">
        <v>126</v>
      </c>
      <c r="N61" s="116">
        <v>10</v>
      </c>
      <c r="O61" s="276"/>
      <c r="P61" s="116">
        <f t="shared" si="4"/>
        <v>169</v>
      </c>
      <c r="Q61" s="133">
        <f t="shared" si="5"/>
        <v>172</v>
      </c>
      <c r="R61" s="116">
        <v>14</v>
      </c>
      <c r="S61" s="127">
        <v>0</v>
      </c>
      <c r="T61" s="638">
        <f>SUM(P61:P65)</f>
        <v>291</v>
      </c>
      <c r="U61" s="631">
        <f>U60+T61</f>
        <v>2261</v>
      </c>
      <c r="V61" s="298">
        <f t="shared" si="2"/>
        <v>6.0944825099170576E-2</v>
      </c>
      <c r="W61" s="646">
        <f>U61/V68</f>
        <v>0.81536242336819331</v>
      </c>
      <c r="X61" s="294"/>
      <c r="Y61" s="281"/>
      <c r="Z61" s="116"/>
      <c r="AA61" s="143"/>
      <c r="AB61" s="143"/>
      <c r="AC61" s="116"/>
      <c r="AD61" s="143"/>
      <c r="AE61" s="143"/>
      <c r="AF61" s="116"/>
      <c r="AG61" s="143"/>
      <c r="AH61" s="143"/>
      <c r="AI61" s="116"/>
      <c r="AJ61" s="143"/>
      <c r="AK61" s="143"/>
      <c r="AL61" s="116"/>
      <c r="AM61" s="143"/>
      <c r="AN61" s="143"/>
      <c r="AO61" s="116"/>
      <c r="AP61" s="143"/>
      <c r="AQ61" s="143"/>
      <c r="AR61" s="116"/>
      <c r="AS61" s="143"/>
      <c r="AT61" s="143"/>
      <c r="AU61" s="116"/>
      <c r="AV61" s="143"/>
      <c r="AW61" s="143"/>
      <c r="AX61" s="116"/>
      <c r="AY61" s="143"/>
      <c r="AZ61" s="143"/>
      <c r="BA61" s="116"/>
      <c r="BB61" s="143"/>
      <c r="BC61" s="143"/>
      <c r="BD61" s="116"/>
      <c r="BE61" s="143"/>
      <c r="BF61" s="143"/>
      <c r="BG61" s="398"/>
    </row>
    <row r="62" spans="1:59" s="115" customFormat="1" ht="13" customHeight="1">
      <c r="A62" s="105">
        <v>53</v>
      </c>
      <c r="B62" s="115" t="s">
        <v>65</v>
      </c>
      <c r="C62" s="115" t="s">
        <v>8</v>
      </c>
      <c r="D62" s="115" t="s">
        <v>10</v>
      </c>
      <c r="E62" s="644"/>
      <c r="F62" s="292"/>
      <c r="G62" s="339">
        <v>1</v>
      </c>
      <c r="H62" s="116">
        <v>3</v>
      </c>
      <c r="I62" s="127"/>
      <c r="J62" s="169" t="s">
        <v>46</v>
      </c>
      <c r="K62" s="150"/>
      <c r="L62" s="116">
        <v>3</v>
      </c>
      <c r="M62" s="276" t="s">
        <v>103</v>
      </c>
      <c r="N62" s="116">
        <v>21</v>
      </c>
      <c r="O62" s="276"/>
      <c r="P62" s="116">
        <f t="shared" si="4"/>
        <v>24</v>
      </c>
      <c r="Q62" s="127">
        <f t="shared" si="5"/>
        <v>27</v>
      </c>
      <c r="R62" s="116">
        <v>1</v>
      </c>
      <c r="S62" s="127">
        <v>1</v>
      </c>
      <c r="T62" s="639"/>
      <c r="U62" s="632"/>
      <c r="V62" s="299">
        <f t="shared" si="2"/>
        <v>8.6548864046159402E-3</v>
      </c>
      <c r="W62" s="647"/>
      <c r="X62" s="294"/>
      <c r="Y62" s="281"/>
      <c r="Z62" s="116"/>
      <c r="AA62" s="143"/>
      <c r="AB62" s="143"/>
      <c r="AC62" s="116"/>
      <c r="AD62" s="143"/>
      <c r="AE62" s="143"/>
      <c r="AF62" s="116"/>
      <c r="AG62" s="143"/>
      <c r="AH62" s="143"/>
      <c r="AI62" s="116"/>
      <c r="AJ62" s="143"/>
      <c r="AK62" s="143"/>
      <c r="AL62" s="116"/>
      <c r="AM62" s="143"/>
      <c r="AN62" s="143"/>
      <c r="AO62" s="116"/>
      <c r="AP62" s="143"/>
      <c r="AQ62" s="143"/>
      <c r="AR62" s="116"/>
      <c r="AS62" s="143"/>
      <c r="AT62" s="143"/>
      <c r="AU62" s="116"/>
      <c r="AV62" s="143"/>
      <c r="AW62" s="143"/>
      <c r="AX62" s="116"/>
      <c r="AY62" s="143"/>
      <c r="AZ62" s="143"/>
      <c r="BA62" s="116"/>
      <c r="BB62" s="143"/>
      <c r="BC62" s="143"/>
      <c r="BD62" s="116"/>
      <c r="BE62" s="143"/>
      <c r="BF62" s="143"/>
      <c r="BG62" s="398"/>
    </row>
    <row r="63" spans="1:59" s="115" customFormat="1" ht="13" customHeight="1">
      <c r="A63" s="105">
        <v>54</v>
      </c>
      <c r="B63" s="115" t="s">
        <v>66</v>
      </c>
      <c r="C63" s="115" t="s">
        <v>8</v>
      </c>
      <c r="D63" s="135" t="s">
        <v>162</v>
      </c>
      <c r="E63" s="644"/>
      <c r="F63" s="292"/>
      <c r="G63" s="339">
        <v>12</v>
      </c>
      <c r="H63" s="116"/>
      <c r="I63" s="127">
        <v>3</v>
      </c>
      <c r="J63" s="169" t="s">
        <v>46</v>
      </c>
      <c r="K63" s="150"/>
      <c r="L63" s="116">
        <v>36</v>
      </c>
      <c r="M63" s="276" t="s">
        <v>103</v>
      </c>
      <c r="N63" s="116">
        <v>12</v>
      </c>
      <c r="O63" s="276"/>
      <c r="P63" s="116">
        <f t="shared" si="4"/>
        <v>51</v>
      </c>
      <c r="Q63" s="127">
        <f t="shared" si="5"/>
        <v>51</v>
      </c>
      <c r="R63" s="116">
        <v>6</v>
      </c>
      <c r="S63" s="127">
        <v>0</v>
      </c>
      <c r="T63" s="639"/>
      <c r="U63" s="632"/>
      <c r="V63" s="299">
        <f t="shared" si="2"/>
        <v>1.8391633609808871E-2</v>
      </c>
      <c r="W63" s="647"/>
      <c r="X63" s="294"/>
      <c r="Y63" s="281"/>
      <c r="Z63" s="116"/>
      <c r="AA63" s="143"/>
      <c r="AB63" s="143"/>
      <c r="AC63" s="116"/>
      <c r="AD63" s="143"/>
      <c r="AE63" s="143"/>
      <c r="AF63" s="116"/>
      <c r="AG63" s="143"/>
      <c r="AH63" s="143"/>
      <c r="AI63" s="116"/>
      <c r="AJ63" s="143"/>
      <c r="AK63" s="143"/>
      <c r="AL63" s="116"/>
      <c r="AM63" s="143"/>
      <c r="AN63" s="143"/>
      <c r="AO63" s="116"/>
      <c r="AP63" s="143"/>
      <c r="AQ63" s="143"/>
      <c r="AR63" s="116"/>
      <c r="AS63" s="143"/>
      <c r="AT63" s="143"/>
      <c r="AU63" s="116"/>
      <c r="AV63" s="143"/>
      <c r="AW63" s="143"/>
      <c r="AX63" s="116"/>
      <c r="AY63" s="143"/>
      <c r="AZ63" s="143"/>
      <c r="BA63" s="116"/>
      <c r="BB63" s="143"/>
      <c r="BC63" s="143"/>
      <c r="BD63" s="116"/>
      <c r="BE63" s="143"/>
      <c r="BF63" s="143"/>
      <c r="BG63" s="398"/>
    </row>
    <row r="64" spans="1:59" s="115" customFormat="1" ht="13" customHeight="1">
      <c r="A64" s="105">
        <v>55</v>
      </c>
      <c r="B64" s="115" t="s">
        <v>67</v>
      </c>
      <c r="C64" s="115" t="s">
        <v>8</v>
      </c>
      <c r="D64" s="115" t="s">
        <v>6</v>
      </c>
      <c r="E64" s="644"/>
      <c r="F64" s="292"/>
      <c r="G64" s="339">
        <v>3</v>
      </c>
      <c r="H64" s="116">
        <v>3</v>
      </c>
      <c r="I64" s="127"/>
      <c r="J64" s="169" t="s">
        <v>138</v>
      </c>
      <c r="K64" s="270">
        <v>0.15</v>
      </c>
      <c r="L64" s="116">
        <v>9</v>
      </c>
      <c r="M64" s="276" t="s">
        <v>103</v>
      </c>
      <c r="N64" s="116">
        <v>12</v>
      </c>
      <c r="O64" s="276"/>
      <c r="P64" s="116">
        <f t="shared" si="4"/>
        <v>21</v>
      </c>
      <c r="Q64" s="127">
        <f t="shared" si="5"/>
        <v>24</v>
      </c>
      <c r="R64" s="116">
        <v>1</v>
      </c>
      <c r="S64" s="127">
        <v>0</v>
      </c>
      <c r="T64" s="639"/>
      <c r="U64" s="632"/>
      <c r="V64" s="299">
        <f t="shared" si="2"/>
        <v>7.5730256040389471E-3</v>
      </c>
      <c r="W64" s="647"/>
      <c r="X64" s="294"/>
      <c r="Y64" s="281"/>
      <c r="Z64" s="116"/>
      <c r="AA64" s="143"/>
      <c r="AB64" s="143"/>
      <c r="AC64" s="116"/>
      <c r="AD64" s="143"/>
      <c r="AE64" s="143"/>
      <c r="AF64" s="116"/>
      <c r="AG64" s="143"/>
      <c r="AH64" s="143"/>
      <c r="AI64" s="116"/>
      <c r="AJ64" s="143"/>
      <c r="AK64" s="143"/>
      <c r="AL64" s="116"/>
      <c r="AM64" s="143"/>
      <c r="AN64" s="143"/>
      <c r="AO64" s="116"/>
      <c r="AP64" s="143"/>
      <c r="AQ64" s="143"/>
      <c r="AR64" s="116"/>
      <c r="AS64" s="143"/>
      <c r="AT64" s="143"/>
      <c r="AU64" s="116"/>
      <c r="AV64" s="143"/>
      <c r="AW64" s="143"/>
      <c r="AX64" s="116"/>
      <c r="AY64" s="143"/>
      <c r="AZ64" s="143"/>
      <c r="BA64" s="116"/>
      <c r="BB64" s="143"/>
      <c r="BC64" s="143"/>
      <c r="BD64" s="116"/>
      <c r="BE64" s="143"/>
      <c r="BF64" s="143"/>
      <c r="BG64" s="398"/>
    </row>
    <row r="65" spans="1:59" s="135" customFormat="1" ht="13" customHeight="1">
      <c r="A65" s="105">
        <v>56</v>
      </c>
      <c r="B65" s="135" t="s">
        <v>68</v>
      </c>
      <c r="C65" s="135" t="s">
        <v>8</v>
      </c>
      <c r="D65" s="135" t="s">
        <v>6</v>
      </c>
      <c r="E65" s="642"/>
      <c r="F65" s="292"/>
      <c r="G65" s="339">
        <v>1</v>
      </c>
      <c r="H65" s="116">
        <v>3</v>
      </c>
      <c r="I65" s="127"/>
      <c r="J65" s="169" t="s">
        <v>46</v>
      </c>
      <c r="K65" s="153"/>
      <c r="L65" s="116">
        <v>3</v>
      </c>
      <c r="M65" s="279" t="s">
        <v>103</v>
      </c>
      <c r="N65" s="116">
        <v>23</v>
      </c>
      <c r="O65" s="279"/>
      <c r="P65" s="116">
        <f t="shared" si="4"/>
        <v>26</v>
      </c>
      <c r="Q65" s="134">
        <f t="shared" si="5"/>
        <v>29</v>
      </c>
      <c r="R65" s="116">
        <v>1</v>
      </c>
      <c r="S65" s="127">
        <v>2</v>
      </c>
      <c r="T65" s="640"/>
      <c r="U65" s="633"/>
      <c r="V65" s="300">
        <f t="shared" si="2"/>
        <v>9.3761269383339351E-3</v>
      </c>
      <c r="W65" s="648"/>
      <c r="X65" s="294"/>
      <c r="Y65" s="281"/>
      <c r="Z65" s="116"/>
      <c r="AA65" s="146"/>
      <c r="AB65" s="146"/>
      <c r="AC65" s="116"/>
      <c r="AD65" s="146"/>
      <c r="AE65" s="146"/>
      <c r="AF65" s="116"/>
      <c r="AG65" s="146"/>
      <c r="AH65" s="146"/>
      <c r="AI65" s="116"/>
      <c r="AJ65" s="146"/>
      <c r="AK65" s="146"/>
      <c r="AL65" s="116"/>
      <c r="AM65" s="146"/>
      <c r="AN65" s="146"/>
      <c r="AO65" s="116"/>
      <c r="AP65" s="146"/>
      <c r="AQ65" s="146"/>
      <c r="AR65" s="116"/>
      <c r="AS65" s="146"/>
      <c r="AT65" s="146"/>
      <c r="AU65" s="116"/>
      <c r="AV65" s="146"/>
      <c r="AW65" s="146"/>
      <c r="AX65" s="116"/>
      <c r="AY65" s="146"/>
      <c r="AZ65" s="146"/>
      <c r="BA65" s="116"/>
      <c r="BB65" s="146"/>
      <c r="BC65" s="146"/>
      <c r="BD65" s="116"/>
      <c r="BE65" s="146"/>
      <c r="BF65" s="146"/>
      <c r="BG65" s="398"/>
    </row>
    <row r="66" spans="1:59" s="111" customFormat="1" ht="22" customHeight="1">
      <c r="A66" s="105">
        <v>57</v>
      </c>
      <c r="B66" s="111" t="s">
        <v>148</v>
      </c>
      <c r="E66" s="112"/>
      <c r="F66" s="112"/>
      <c r="G66" s="311"/>
      <c r="H66" s="113">
        <f>SUM(H10:H65)</f>
        <v>126</v>
      </c>
      <c r="I66" s="126"/>
      <c r="J66" s="168"/>
      <c r="K66" s="149"/>
      <c r="L66" s="113"/>
      <c r="M66" s="161"/>
      <c r="N66" s="114"/>
      <c r="P66" s="113"/>
      <c r="Q66" s="126"/>
      <c r="R66" s="113">
        <f>SUM(R10:R65)</f>
        <v>247</v>
      </c>
      <c r="S66" s="126">
        <f>SUM(S10:S65)</f>
        <v>54</v>
      </c>
      <c r="T66" s="337"/>
      <c r="U66" s="337"/>
      <c r="V66" s="297">
        <f>(R66+S66+H66+Y68)/V$68</f>
        <v>0.18463757663180672</v>
      </c>
      <c r="W66" s="162"/>
      <c r="X66" s="294"/>
      <c r="Y66" s="280"/>
      <c r="Z66" s="113"/>
      <c r="AA66" s="142"/>
      <c r="AB66" s="142"/>
      <c r="AC66" s="113"/>
      <c r="AD66" s="142"/>
      <c r="AE66" s="142"/>
      <c r="AF66" s="113"/>
      <c r="AG66" s="142"/>
      <c r="AH66" s="142"/>
      <c r="AI66" s="113"/>
      <c r="AJ66" s="142"/>
      <c r="AK66" s="142"/>
      <c r="AL66" s="113"/>
      <c r="AM66" s="142"/>
      <c r="AN66" s="142"/>
      <c r="AO66" s="113"/>
      <c r="AP66" s="142"/>
      <c r="AQ66" s="142"/>
      <c r="AR66" s="113"/>
      <c r="AS66" s="142"/>
      <c r="AT66" s="142"/>
      <c r="AU66" s="113"/>
      <c r="AV66" s="142"/>
      <c r="AW66" s="142"/>
      <c r="AX66" s="113"/>
      <c r="AY66" s="142"/>
      <c r="AZ66" s="142"/>
      <c r="BA66" s="113"/>
      <c r="BB66" s="142"/>
      <c r="BC66" s="142"/>
      <c r="BD66" s="113"/>
      <c r="BE66" s="142"/>
      <c r="BF66" s="142"/>
      <c r="BG66" s="397"/>
    </row>
    <row r="67" spans="1:59" s="122" customFormat="1">
      <c r="A67" s="78"/>
      <c r="E67" s="123"/>
      <c r="F67" s="123"/>
      <c r="G67" s="312"/>
      <c r="H67" s="124"/>
      <c r="I67" s="124"/>
      <c r="J67" s="154"/>
      <c r="K67" s="154"/>
      <c r="L67" s="124"/>
      <c r="N67" s="124"/>
      <c r="P67" s="124"/>
      <c r="Q67" s="124"/>
      <c r="R67" s="124"/>
      <c r="S67" s="124"/>
      <c r="T67" s="328"/>
      <c r="U67" s="328"/>
      <c r="V67" s="130"/>
      <c r="W67" s="136"/>
      <c r="X67" s="295"/>
      <c r="Y67" s="284"/>
      <c r="Z67" s="173"/>
      <c r="AA67" s="163"/>
      <c r="AB67" s="174"/>
      <c r="AC67" s="173"/>
      <c r="AD67" s="163"/>
      <c r="AE67" s="174"/>
      <c r="AF67" s="173"/>
      <c r="AG67" s="163"/>
      <c r="AH67" s="174"/>
      <c r="AI67" s="173"/>
      <c r="AJ67" s="163"/>
      <c r="AK67" s="174"/>
      <c r="AL67" s="173"/>
      <c r="AM67" s="163"/>
      <c r="AN67" s="174"/>
      <c r="AO67" s="173"/>
      <c r="AP67" s="163"/>
      <c r="AQ67" s="174"/>
      <c r="AR67" s="173"/>
      <c r="AS67" s="163"/>
      <c r="AT67" s="174"/>
      <c r="AU67" s="173"/>
      <c r="AV67" s="163"/>
      <c r="AW67" s="174"/>
      <c r="AX67" s="173"/>
      <c r="AY67" s="163"/>
      <c r="AZ67" s="174"/>
      <c r="BA67" s="173"/>
      <c r="BB67" s="163"/>
      <c r="BC67" s="174"/>
      <c r="BD67" s="173"/>
      <c r="BE67" s="163"/>
      <c r="BF67" s="163"/>
      <c r="BG67" s="396"/>
    </row>
    <row r="68" spans="1:59" s="115" customFormat="1" ht="17" customHeight="1">
      <c r="A68" s="95"/>
      <c r="B68" s="115" t="s">
        <v>3</v>
      </c>
      <c r="E68" s="125"/>
      <c r="F68" s="290"/>
      <c r="G68" s="342">
        <f>SUM(G10:G66)</f>
        <v>435</v>
      </c>
      <c r="H68" s="117">
        <f>H66</f>
        <v>126</v>
      </c>
      <c r="I68" s="117">
        <f>SUM(I10:I65)</f>
        <v>42</v>
      </c>
      <c r="J68" s="150"/>
      <c r="K68" s="150"/>
      <c r="L68" s="130">
        <f>SUM(L10:L65)</f>
        <v>1305</v>
      </c>
      <c r="N68" s="117">
        <f>SUM(N10:N65)</f>
        <v>999</v>
      </c>
      <c r="P68" s="130">
        <f>SUM(P10:P65)</f>
        <v>2261</v>
      </c>
      <c r="Q68" s="130">
        <f>SUM(Q10:Q65)</f>
        <v>2458</v>
      </c>
      <c r="R68" s="117">
        <f>R66</f>
        <v>247</v>
      </c>
      <c r="S68" s="117">
        <f>S66</f>
        <v>54</v>
      </c>
      <c r="T68" s="329"/>
      <c r="U68" s="329"/>
      <c r="V68" s="301">
        <f>R68+S68+H68+I68+L68+N68</f>
        <v>2773</v>
      </c>
      <c r="W68" s="117"/>
      <c r="X68" s="294"/>
      <c r="Y68" s="305">
        <f>SUM(Y10:Y65)</f>
        <v>85</v>
      </c>
      <c r="Z68" s="176">
        <f>SUM(Z10:Z66)</f>
        <v>0</v>
      </c>
      <c r="AA68" s="146"/>
      <c r="AB68" s="175">
        <f>SUM(AB10:AB65)</f>
        <v>0</v>
      </c>
      <c r="AC68" s="176">
        <f>SUM(AC10:AC66)</f>
        <v>0</v>
      </c>
      <c r="AD68" s="146"/>
      <c r="AE68" s="175">
        <f t="shared" ref="AE68" si="7">SUM(AE10:AE65)</f>
        <v>0</v>
      </c>
      <c r="AF68" s="176">
        <f>SUM(AF10:AF66)</f>
        <v>0</v>
      </c>
      <c r="AG68" s="146"/>
      <c r="AH68" s="175">
        <f t="shared" ref="AH68" si="8">SUM(AH10:AH65)</f>
        <v>0</v>
      </c>
      <c r="AI68" s="176">
        <f>SUM(AI10:AI66)</f>
        <v>0</v>
      </c>
      <c r="AJ68" s="146"/>
      <c r="AK68" s="175">
        <f t="shared" ref="AK68" si="9">SUM(AK10:AK65)</f>
        <v>0</v>
      </c>
      <c r="AL68" s="176">
        <f>SUM(AL10:AL66)</f>
        <v>0</v>
      </c>
      <c r="AM68" s="146"/>
      <c r="AN68" s="175">
        <f t="shared" ref="AN68" si="10">SUM(AN10:AN65)</f>
        <v>0</v>
      </c>
      <c r="AO68" s="176">
        <f>SUM(AO10:AO66)</f>
        <v>0</v>
      </c>
      <c r="AP68" s="146"/>
      <c r="AQ68" s="175">
        <f t="shared" ref="AQ68" si="11">SUM(AQ10:AQ65)</f>
        <v>0</v>
      </c>
      <c r="AR68" s="176">
        <f>SUM(AR10:AR66)</f>
        <v>0</v>
      </c>
      <c r="AS68" s="146"/>
      <c r="AT68" s="175">
        <f t="shared" ref="AT68" si="12">SUM(AT10:AT65)</f>
        <v>0</v>
      </c>
      <c r="AU68" s="176">
        <f>SUM(AU10:AU66)</f>
        <v>0</v>
      </c>
      <c r="AV68" s="146"/>
      <c r="AW68" s="175">
        <f t="shared" ref="AW68" si="13">SUM(AW10:AW65)</f>
        <v>0</v>
      </c>
      <c r="AX68" s="176">
        <f>SUM(AX10:AX66)</f>
        <v>0</v>
      </c>
      <c r="AY68" s="146"/>
      <c r="AZ68" s="175">
        <f t="shared" ref="AZ68" si="14">SUM(AZ10:AZ65)</f>
        <v>0</v>
      </c>
      <c r="BA68" s="176">
        <f>SUM(BA10:BA66)</f>
        <v>0</v>
      </c>
      <c r="BB68" s="146"/>
      <c r="BC68" s="175">
        <f t="shared" ref="BC68" si="15">SUM(BC10:BC65)</f>
        <v>0</v>
      </c>
      <c r="BD68" s="176">
        <f>SUM(BD10:BD66)</f>
        <v>0</v>
      </c>
      <c r="BE68" s="146"/>
      <c r="BF68" s="393">
        <f t="shared" ref="BF68" si="16">SUM(BF10:BF65)</f>
        <v>0</v>
      </c>
      <c r="BG68" s="398"/>
    </row>
    <row r="69" spans="1:59" s="115" customFormat="1" ht="17" customHeight="1">
      <c r="A69" s="95"/>
      <c r="E69" s="125"/>
      <c r="F69" s="290"/>
      <c r="G69" s="313"/>
      <c r="H69" s="117"/>
      <c r="I69" s="117"/>
      <c r="J69" s="150"/>
      <c r="K69" s="150"/>
      <c r="L69" s="117"/>
      <c r="N69" s="117"/>
      <c r="P69" s="130"/>
      <c r="Q69" s="130"/>
      <c r="R69" s="117"/>
      <c r="S69" s="117"/>
      <c r="T69" s="329"/>
      <c r="U69" s="329"/>
      <c r="V69" s="130"/>
      <c r="W69" s="117"/>
      <c r="X69" s="294"/>
      <c r="Y69" s="281"/>
      <c r="Z69" s="164"/>
      <c r="AA69" s="146"/>
      <c r="AB69" s="165"/>
      <c r="AC69" s="164"/>
      <c r="AD69" s="146"/>
      <c r="AE69" s="165"/>
      <c r="AF69" s="164"/>
      <c r="AG69" s="146"/>
      <c r="AH69" s="165"/>
      <c r="AI69" s="164"/>
      <c r="AJ69" s="146"/>
      <c r="AK69" s="165"/>
      <c r="AL69" s="164"/>
      <c r="AM69" s="146"/>
      <c r="AN69" s="165"/>
      <c r="AO69" s="164"/>
      <c r="AP69" s="146"/>
      <c r="AQ69" s="165"/>
      <c r="AR69" s="164"/>
      <c r="AS69" s="146"/>
      <c r="AT69" s="165"/>
      <c r="AU69" s="164"/>
      <c r="AV69" s="146"/>
      <c r="AW69" s="165"/>
      <c r="AX69" s="164"/>
      <c r="AY69" s="146"/>
      <c r="AZ69" s="165"/>
      <c r="BA69" s="164"/>
      <c r="BB69" s="146"/>
      <c r="BC69" s="165"/>
      <c r="BD69" s="164"/>
      <c r="BE69" s="146"/>
      <c r="BF69" s="322"/>
      <c r="BG69" s="398"/>
    </row>
    <row r="71" spans="1:59" s="92" customFormat="1">
      <c r="E71" s="93"/>
      <c r="F71" s="93"/>
      <c r="G71" s="314"/>
      <c r="H71" s="94"/>
      <c r="I71" s="94"/>
      <c r="J71" s="106"/>
      <c r="K71" s="106"/>
      <c r="P71" s="94"/>
      <c r="Q71" s="94"/>
      <c r="R71" s="94"/>
      <c r="S71" s="94"/>
      <c r="T71" s="331"/>
      <c r="U71" s="331"/>
      <c r="V71" s="131"/>
      <c r="W71" s="110"/>
      <c r="Z71" s="147"/>
      <c r="AA71" s="147"/>
      <c r="AB71" s="94"/>
      <c r="AC71" s="147"/>
      <c r="AD71" s="147"/>
      <c r="AE71" s="94"/>
      <c r="AF71" s="147"/>
      <c r="AG71" s="147"/>
      <c r="AH71" s="94"/>
      <c r="AI71" s="147"/>
      <c r="AJ71" s="147"/>
      <c r="AK71" s="94"/>
      <c r="AL71" s="147"/>
      <c r="AM71" s="147"/>
      <c r="AN71" s="94"/>
      <c r="AO71" s="147"/>
      <c r="AP71" s="147"/>
      <c r="AQ71" s="94"/>
      <c r="AR71" s="147"/>
      <c r="AS71" s="147"/>
      <c r="AT71" s="94"/>
      <c r="AU71" s="147"/>
      <c r="AV71" s="147"/>
      <c r="AW71" s="94"/>
      <c r="AX71" s="147"/>
      <c r="AY71" s="147"/>
      <c r="AZ71" s="94"/>
      <c r="BA71" s="147"/>
      <c r="BB71" s="147"/>
      <c r="BC71" s="94"/>
      <c r="BD71" s="147"/>
      <c r="BE71" s="147"/>
      <c r="BF71" s="94"/>
    </row>
    <row r="73" spans="1:59" ht="67" customHeight="1">
      <c r="B73" s="289" t="s">
        <v>141</v>
      </c>
    </row>
    <row r="74" spans="1:59">
      <c r="J74" s="169" t="s">
        <v>138</v>
      </c>
      <c r="V74" s="299">
        <f>SUMIF(J$10:J$65,J74,V$10:V$65)</f>
        <v>0.45979084024522188</v>
      </c>
    </row>
    <row r="75" spans="1:59">
      <c r="J75" s="169" t="s">
        <v>46</v>
      </c>
      <c r="V75" s="299">
        <f>SUMIF(J$10:J$65,J75,V$10:V$65)</f>
        <v>0.28272628921745407</v>
      </c>
    </row>
    <row r="76" spans="1:59">
      <c r="J76" s="169" t="s">
        <v>187</v>
      </c>
      <c r="V76" s="299">
        <f>1-V66-V74-V75</f>
        <v>7.2845293905517361E-2</v>
      </c>
    </row>
    <row r="77" spans="1:59">
      <c r="J77" s="169" t="s">
        <v>73</v>
      </c>
      <c r="V77" s="299">
        <f>V66</f>
        <v>0.18463757663180672</v>
      </c>
    </row>
  </sheetData>
  <mergeCells count="40">
    <mergeCell ref="W39:W44"/>
    <mergeCell ref="W51:W55"/>
    <mergeCell ref="W57:W58"/>
    <mergeCell ref="W61:W65"/>
    <mergeCell ref="W46:W48"/>
    <mergeCell ref="E39:E44"/>
    <mergeCell ref="E46:E48"/>
    <mergeCell ref="E51:E55"/>
    <mergeCell ref="E61:E65"/>
    <mergeCell ref="E57:E58"/>
    <mergeCell ref="E37:E38"/>
    <mergeCell ref="DU3:DW3"/>
    <mergeCell ref="DY3:EA3"/>
    <mergeCell ref="E14:E27"/>
    <mergeCell ref="E28:E31"/>
    <mergeCell ref="E33:E36"/>
    <mergeCell ref="W14:W27"/>
    <mergeCell ref="W28:W31"/>
    <mergeCell ref="W33:W36"/>
    <mergeCell ref="W37:W38"/>
    <mergeCell ref="R8:S8"/>
    <mergeCell ref="T14:T27"/>
    <mergeCell ref="T28:T31"/>
    <mergeCell ref="T33:T36"/>
    <mergeCell ref="T37:T38"/>
    <mergeCell ref="U14:U27"/>
    <mergeCell ref="U51:U55"/>
    <mergeCell ref="U57:U58"/>
    <mergeCell ref="U61:U65"/>
    <mergeCell ref="G6:G8"/>
    <mergeCell ref="U28:U31"/>
    <mergeCell ref="U33:U36"/>
    <mergeCell ref="U37:U38"/>
    <mergeCell ref="U39:U44"/>
    <mergeCell ref="U46:U48"/>
    <mergeCell ref="T39:T44"/>
    <mergeCell ref="T46:T48"/>
    <mergeCell ref="T51:T55"/>
    <mergeCell ref="T57:T58"/>
    <mergeCell ref="T61:T65"/>
  </mergeCells>
  <pageMargins left="0.75" right="0.75" top="1" bottom="1" header="0.5" footer="0.5"/>
  <pageSetup paperSize="9" orientation="portrait" horizontalDpi="4294967292" verticalDpi="4294967292"/>
  <ignoredErrors>
    <ignoredError sqref="T15:T27 T38 T47:T48 T52:T55 T58 T62:T66 T29:T31 T40:T44" evalError="1"/>
  </ignoredErrors>
  <extLst>
    <ext xmlns:mx="http://schemas.microsoft.com/office/mac/excel/2008/main" uri="{64002731-A6B0-56B0-2670-7721B7C09600}">
      <mx:PLV Mode="0" OnePage="0" WScale="0"/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3" tint="0.59999389629810485"/>
  </sheetPr>
  <dimension ref="A1:CZ74"/>
  <sheetViews>
    <sheetView zoomScale="125" zoomScaleNormal="125" zoomScalePageLayoutView="125" workbookViewId="0">
      <pane xSplit="2" ySplit="9" topLeftCell="D10" activePane="bottomRight" state="frozen"/>
      <selection pane="topRight" activeCell="C1" sqref="C1"/>
      <selection pane="bottomLeft" activeCell="A10" sqref="A10"/>
      <selection pane="bottomRight" activeCell="D39" sqref="D39"/>
    </sheetView>
    <sheetView workbookViewId="1">
      <pane xSplit="2" ySplit="9" topLeftCell="W10" activePane="bottomRight" state="frozen"/>
      <selection pane="topRight" activeCell="C1" sqref="C1"/>
      <selection pane="bottomLeft" activeCell="A10" sqref="A10"/>
      <selection pane="bottomRight" activeCell="V58" sqref="V58"/>
    </sheetView>
  </sheetViews>
  <sheetFormatPr baseColWidth="10" defaultRowHeight="12" x14ac:dyDescent="0"/>
  <cols>
    <col min="1" max="1" width="5" style="74" customWidth="1"/>
    <col min="2" max="2" width="30.1640625" style="1" bestFit="1" customWidth="1"/>
    <col min="3" max="3" width="14.83203125" style="1" customWidth="1"/>
    <col min="4" max="4" width="9.83203125" style="1" customWidth="1"/>
    <col min="5" max="5" width="27.6640625" style="1" customWidth="1"/>
    <col min="6" max="6" width="8" style="148" customWidth="1"/>
    <col min="7" max="7" width="18.33203125" style="73" customWidth="1"/>
    <col min="8" max="8" width="3.33203125" style="73" customWidth="1"/>
    <col min="9" max="9" width="6" style="315" customWidth="1"/>
    <col min="10" max="10" width="9.33203125" style="1" customWidth="1"/>
    <col min="11" max="11" width="13.83203125" style="455" customWidth="1"/>
    <col min="12" max="12" width="6.6640625" style="455" customWidth="1"/>
    <col min="13" max="13" width="7.5" style="84" customWidth="1"/>
    <col min="14" max="14" width="8.33203125" style="84" customWidth="1"/>
    <col min="15" max="18" width="6.33203125" style="84" customWidth="1"/>
    <col min="19" max="19" width="6" style="330" customWidth="1"/>
    <col min="20" max="20" width="7.6640625" style="330" customWidth="1"/>
    <col min="21" max="21" width="8.5" style="132" customWidth="1"/>
    <col min="22" max="22" width="8.5" style="96" customWidth="1"/>
    <col min="23" max="23" width="1.33203125" style="1" customWidth="1"/>
    <col min="24" max="24" width="8.6640625" style="1" customWidth="1"/>
    <col min="25" max="25" width="9.5" style="148" customWidth="1"/>
    <col min="26" max="26" width="6.33203125" style="148" customWidth="1"/>
    <col min="27" max="27" width="6.33203125" style="84" customWidth="1"/>
    <col min="28" max="28" width="9.5" style="148" customWidth="1"/>
    <col min="29" max="29" width="6.33203125" style="148" customWidth="1"/>
    <col min="30" max="30" width="6.33203125" style="84" customWidth="1"/>
    <col min="31" max="31" width="9.5" style="148" customWidth="1"/>
    <col min="32" max="32" width="6.33203125" style="148" customWidth="1"/>
    <col min="33" max="33" width="6.33203125" style="84" customWidth="1"/>
    <col min="34" max="34" width="5.6640625" style="1" customWidth="1"/>
    <col min="35" max="38" width="10.83203125" style="1" customWidth="1"/>
    <col min="39" max="16384" width="10.83203125" style="1"/>
  </cols>
  <sheetData>
    <row r="1" spans="1:104" s="27" customFormat="1" ht="18" customHeight="1">
      <c r="A1" s="89" t="s">
        <v>0</v>
      </c>
      <c r="B1" s="2"/>
      <c r="C1" s="3"/>
      <c r="D1" s="4"/>
      <c r="E1" s="12"/>
      <c r="F1" s="14"/>
      <c r="G1" s="71"/>
      <c r="H1" s="71"/>
      <c r="I1" s="306"/>
      <c r="J1" s="5"/>
      <c r="K1" s="7"/>
      <c r="L1" s="7"/>
      <c r="M1" s="28"/>
      <c r="N1" s="86"/>
      <c r="O1" s="86"/>
      <c r="P1" s="86"/>
      <c r="Q1" s="86"/>
      <c r="R1" s="86"/>
      <c r="S1" s="323"/>
      <c r="T1" s="323"/>
      <c r="U1" s="107"/>
      <c r="V1" s="107"/>
      <c r="W1" s="8"/>
      <c r="X1" s="8"/>
      <c r="Y1" s="137"/>
      <c r="Z1" s="137"/>
      <c r="AA1" s="155"/>
      <c r="AB1" s="137"/>
      <c r="AC1" s="137"/>
      <c r="AD1" s="155"/>
      <c r="AE1" s="137"/>
      <c r="AF1" s="137"/>
      <c r="AG1" s="155"/>
      <c r="AH1" s="9"/>
      <c r="AI1" s="9"/>
      <c r="AJ1" s="9"/>
      <c r="AK1" s="10"/>
      <c r="AL1" s="11"/>
      <c r="AM1" s="14"/>
      <c r="AN1" s="12"/>
      <c r="AO1" s="12"/>
      <c r="AP1" s="13"/>
      <c r="AQ1" s="13"/>
      <c r="AR1" s="13"/>
      <c r="AS1" s="12"/>
      <c r="AT1" s="12"/>
      <c r="AU1" s="15"/>
      <c r="AV1" s="16"/>
      <c r="AW1" s="15"/>
      <c r="AX1" s="15"/>
      <c r="AY1" s="17"/>
      <c r="AZ1" s="17"/>
      <c r="BA1" s="17"/>
      <c r="BB1" s="17"/>
      <c r="BC1" s="17"/>
      <c r="BD1" s="17"/>
      <c r="BE1" s="17"/>
      <c r="BF1" s="18"/>
      <c r="BG1" s="18"/>
      <c r="BH1" s="18"/>
      <c r="BI1" s="19"/>
      <c r="BJ1" s="19"/>
      <c r="BK1" s="19"/>
      <c r="BL1" s="19"/>
      <c r="BM1" s="19"/>
      <c r="BN1" s="19"/>
      <c r="BO1" s="19"/>
      <c r="BP1" s="19"/>
      <c r="BQ1" s="19"/>
      <c r="BR1" s="19"/>
      <c r="BS1" s="20"/>
      <c r="BT1" s="21"/>
      <c r="BU1" s="22"/>
      <c r="BV1" s="23"/>
      <c r="BW1" s="19"/>
      <c r="BX1" s="24"/>
      <c r="BY1" s="25"/>
      <c r="BZ1" s="26"/>
      <c r="CA1" s="26"/>
      <c r="CC1" s="28"/>
      <c r="CE1" s="26"/>
      <c r="CF1" s="29"/>
      <c r="CG1" s="30"/>
      <c r="CH1" s="7"/>
      <c r="CI1" s="31"/>
      <c r="CJ1" s="32"/>
      <c r="CK1" s="33"/>
      <c r="CL1" s="29"/>
      <c r="CM1" s="31"/>
      <c r="CN1" s="19"/>
      <c r="CO1" s="34"/>
      <c r="CP1" s="6"/>
      <c r="CQ1" s="35"/>
      <c r="CS1" s="36"/>
      <c r="CT1" s="36"/>
      <c r="CU1" s="37"/>
      <c r="CV1" s="37"/>
      <c r="CW1" s="36"/>
      <c r="CX1" s="36"/>
      <c r="CY1" s="37"/>
      <c r="CZ1" s="37"/>
    </row>
    <row r="2" spans="1:104" s="27" customFormat="1" ht="18">
      <c r="A2" s="90" t="s">
        <v>159</v>
      </c>
      <c r="B2" s="38"/>
      <c r="C2" s="39"/>
      <c r="D2" s="4"/>
      <c r="E2" s="12"/>
      <c r="F2" s="14"/>
      <c r="G2" s="71"/>
      <c r="H2" s="71"/>
      <c r="I2" s="307"/>
      <c r="J2" s="40"/>
      <c r="K2" s="7"/>
      <c r="L2" s="7"/>
      <c r="M2" s="28"/>
      <c r="N2" s="87"/>
      <c r="O2" s="87"/>
      <c r="P2" s="87"/>
      <c r="Q2" s="87"/>
      <c r="R2" s="87"/>
      <c r="S2" s="323"/>
      <c r="T2" s="323"/>
      <c r="U2" s="107"/>
      <c r="V2" s="107"/>
      <c r="W2" s="8"/>
      <c r="X2" s="8"/>
      <c r="Y2" s="137"/>
      <c r="Z2" s="137"/>
      <c r="AA2" s="155"/>
      <c r="AB2" s="137"/>
      <c r="AC2" s="137"/>
      <c r="AD2" s="155"/>
      <c r="AE2" s="137"/>
      <c r="AF2" s="137"/>
      <c r="AG2" s="155"/>
      <c r="AH2" s="9"/>
      <c r="AI2" s="9"/>
      <c r="AJ2" s="9"/>
      <c r="AK2" s="10"/>
      <c r="AL2" s="11"/>
      <c r="AM2" s="14"/>
      <c r="AN2" s="12"/>
      <c r="AO2" s="12"/>
      <c r="AP2" s="13"/>
      <c r="AQ2" s="13"/>
      <c r="AR2" s="13"/>
      <c r="AS2" s="12"/>
      <c r="AT2" s="12"/>
      <c r="AU2" s="15"/>
      <c r="AV2" s="16"/>
      <c r="AW2" s="15"/>
      <c r="AX2" s="15"/>
      <c r="AY2" s="17"/>
      <c r="AZ2" s="17"/>
      <c r="BA2" s="17"/>
      <c r="BB2" s="17"/>
      <c r="BC2" s="17"/>
      <c r="BD2" s="17"/>
      <c r="BE2" s="17"/>
      <c r="BF2" s="18"/>
      <c r="BG2" s="18"/>
      <c r="BH2" s="18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20"/>
      <c r="BT2" s="21"/>
      <c r="BU2" s="22"/>
      <c r="BV2" s="23"/>
      <c r="BW2" s="19"/>
      <c r="BX2" s="24"/>
      <c r="BY2" s="25"/>
      <c r="BZ2" s="26"/>
      <c r="CA2" s="26"/>
      <c r="CC2" s="28"/>
      <c r="CE2" s="26"/>
      <c r="CF2" s="29"/>
      <c r="CG2" s="30"/>
      <c r="CH2" s="7"/>
      <c r="CI2" s="31"/>
      <c r="CJ2" s="32"/>
      <c r="CK2" s="33"/>
      <c r="CL2" s="29"/>
      <c r="CM2" s="31"/>
      <c r="CN2" s="19"/>
      <c r="CO2" s="34"/>
      <c r="CP2" s="6"/>
      <c r="CQ2" s="35"/>
      <c r="CS2" s="36"/>
      <c r="CT2" s="36"/>
      <c r="CU2" s="37"/>
      <c r="CV2" s="37"/>
      <c r="CW2" s="36"/>
      <c r="CX2" s="36"/>
      <c r="CY2" s="37"/>
      <c r="CZ2" s="37"/>
    </row>
    <row r="3" spans="1:104" s="42" customFormat="1" ht="30" customHeight="1">
      <c r="A3" s="91" t="s">
        <v>2</v>
      </c>
      <c r="B3" s="41"/>
      <c r="C3" s="43"/>
      <c r="D3" s="44"/>
      <c r="E3" s="51"/>
      <c r="F3" s="53"/>
      <c r="G3" s="72"/>
      <c r="H3" s="72"/>
      <c r="I3" s="308"/>
      <c r="J3" s="45"/>
      <c r="K3" s="46"/>
      <c r="L3" s="46"/>
      <c r="M3" s="63"/>
      <c r="N3" s="67"/>
      <c r="O3" s="67"/>
      <c r="P3" s="67"/>
      <c r="Q3" s="67"/>
      <c r="R3" s="67"/>
      <c r="S3" s="324"/>
      <c r="T3" s="324"/>
      <c r="U3" s="108"/>
      <c r="V3" s="108"/>
      <c r="W3" s="47"/>
      <c r="X3" s="47"/>
      <c r="Y3" s="138"/>
      <c r="Z3" s="138"/>
      <c r="AA3" s="156"/>
      <c r="AB3" s="138"/>
      <c r="AC3" s="138"/>
      <c r="AD3" s="156"/>
      <c r="AE3" s="138"/>
      <c r="AF3" s="138"/>
      <c r="AG3" s="156"/>
      <c r="AH3" s="48"/>
      <c r="AI3" s="48"/>
      <c r="AJ3" s="48"/>
      <c r="AK3" s="49"/>
      <c r="AL3" s="50"/>
      <c r="AM3" s="53"/>
      <c r="AN3" s="51"/>
      <c r="AO3" s="51"/>
      <c r="AP3" s="52"/>
      <c r="AQ3" s="52"/>
      <c r="AR3" s="52"/>
      <c r="AS3" s="51"/>
      <c r="AT3" s="51"/>
      <c r="AU3" s="54"/>
      <c r="AV3" s="55"/>
      <c r="AW3" s="54"/>
      <c r="AX3" s="54"/>
      <c r="AY3" s="56"/>
      <c r="AZ3" s="56"/>
      <c r="BA3" s="56"/>
      <c r="BB3" s="56"/>
      <c r="BC3" s="56"/>
      <c r="BD3" s="56"/>
      <c r="BE3" s="56"/>
      <c r="BF3" s="57"/>
      <c r="BG3" s="57"/>
      <c r="BH3" s="57"/>
      <c r="BI3" s="47"/>
      <c r="BJ3" s="47"/>
      <c r="BK3" s="47"/>
      <c r="BL3" s="47"/>
      <c r="BM3" s="47"/>
      <c r="BN3" s="47"/>
      <c r="BO3" s="47"/>
      <c r="BP3" s="47"/>
      <c r="BQ3" s="47"/>
      <c r="BR3" s="47"/>
      <c r="BS3" s="45"/>
      <c r="BT3" s="58"/>
      <c r="BU3" s="59"/>
      <c r="BV3" s="60"/>
      <c r="BW3" s="47"/>
      <c r="BX3" s="61"/>
      <c r="BY3" s="62"/>
      <c r="BZ3" s="41"/>
      <c r="CA3" s="41"/>
      <c r="CC3" s="63"/>
      <c r="CE3" s="41"/>
      <c r="CF3" s="64"/>
      <c r="CG3" s="65"/>
      <c r="CH3" s="46"/>
      <c r="CI3" s="66"/>
      <c r="CJ3" s="45"/>
      <c r="CK3" s="67"/>
      <c r="CL3" s="64"/>
      <c r="CM3" s="66"/>
      <c r="CN3" s="47"/>
      <c r="CO3" s="68"/>
      <c r="CP3" s="43"/>
      <c r="CQ3" s="69"/>
      <c r="CS3" s="643"/>
      <c r="CT3" s="643"/>
      <c r="CU3" s="643"/>
      <c r="CV3" s="70"/>
      <c r="CW3" s="643"/>
      <c r="CX3" s="643"/>
      <c r="CY3" s="643"/>
      <c r="CZ3" s="70"/>
    </row>
    <row r="4" spans="1:104" s="74" customFormat="1">
      <c r="F4" s="139"/>
      <c r="G4" s="75"/>
      <c r="H4" s="75"/>
      <c r="I4" s="309"/>
      <c r="K4" s="27"/>
      <c r="L4" s="27"/>
      <c r="M4" s="82"/>
      <c r="N4" s="82"/>
      <c r="O4" s="82"/>
      <c r="P4" s="82"/>
      <c r="Q4" s="82"/>
      <c r="R4" s="82"/>
      <c r="S4" s="325"/>
      <c r="T4" s="325"/>
      <c r="U4" s="128"/>
      <c r="V4" s="109"/>
      <c r="Y4" s="139"/>
      <c r="Z4" s="139"/>
      <c r="AA4" s="82"/>
      <c r="AB4" s="139"/>
      <c r="AC4" s="139"/>
      <c r="AD4" s="82"/>
      <c r="AE4" s="139"/>
      <c r="AF4" s="139"/>
      <c r="AG4" s="82"/>
    </row>
    <row r="5" spans="1:104" s="74" customFormat="1">
      <c r="F5" s="139"/>
      <c r="G5" s="75"/>
      <c r="H5" s="75"/>
      <c r="I5" s="309"/>
      <c r="K5" s="27"/>
      <c r="L5" s="27"/>
      <c r="M5" s="82"/>
      <c r="N5" s="82"/>
      <c r="O5" s="82"/>
      <c r="P5" s="82"/>
      <c r="Q5" s="82"/>
      <c r="R5" s="82"/>
      <c r="S5" s="325"/>
      <c r="T5" s="325"/>
      <c r="U5" s="128"/>
      <c r="V5" s="109"/>
      <c r="Y5" s="139"/>
      <c r="Z5" s="139"/>
      <c r="AA5" s="82"/>
      <c r="AB5" s="139"/>
      <c r="AC5" s="139"/>
      <c r="AD5" s="82"/>
      <c r="AE5" s="139"/>
      <c r="AF5" s="139"/>
      <c r="AG5" s="82"/>
    </row>
    <row r="6" spans="1:104" s="101" customFormat="1" ht="20" customHeight="1">
      <c r="B6" s="101" t="s">
        <v>71</v>
      </c>
      <c r="C6" s="101" t="s">
        <v>69</v>
      </c>
      <c r="D6" s="101" t="s">
        <v>70</v>
      </c>
      <c r="E6" s="101" t="s">
        <v>222</v>
      </c>
      <c r="F6" s="140"/>
      <c r="G6" s="102" t="s">
        <v>72</v>
      </c>
      <c r="H6" s="102"/>
      <c r="I6" s="634" t="s">
        <v>155</v>
      </c>
      <c r="J6" s="288" t="s">
        <v>167</v>
      </c>
      <c r="K6" s="445"/>
      <c r="L6" s="445"/>
      <c r="M6" s="104"/>
      <c r="N6" s="288" t="s">
        <v>172</v>
      </c>
      <c r="O6" s="401"/>
      <c r="P6" s="401"/>
      <c r="Q6" s="401"/>
      <c r="R6" s="401"/>
      <c r="S6" s="288" t="s">
        <v>173</v>
      </c>
      <c r="T6" s="326"/>
      <c r="U6" s="129"/>
      <c r="V6" s="104"/>
      <c r="X6" s="287" t="s">
        <v>140</v>
      </c>
      <c r="Y6" s="103"/>
      <c r="Z6" s="140"/>
      <c r="AA6" s="104"/>
      <c r="AB6" s="103"/>
      <c r="AC6" s="140"/>
      <c r="AD6" s="104"/>
      <c r="AE6" s="103"/>
      <c r="AF6" s="140"/>
      <c r="AG6" s="104"/>
      <c r="AI6" s="101" t="s">
        <v>205</v>
      </c>
    </row>
    <row r="7" spans="1:104" s="76" customFormat="1" ht="18" customHeight="1">
      <c r="F7" s="80" t="s">
        <v>229</v>
      </c>
      <c r="G7" s="77"/>
      <c r="H7" s="77"/>
      <c r="I7" s="634"/>
      <c r="J7" s="457" t="s">
        <v>164</v>
      </c>
      <c r="K7" s="458" t="s">
        <v>165</v>
      </c>
      <c r="L7" s="458" t="s">
        <v>166</v>
      </c>
      <c r="M7" s="457" t="s">
        <v>3</v>
      </c>
      <c r="N7" s="303" t="s">
        <v>146</v>
      </c>
      <c r="O7" s="319" t="s">
        <v>145</v>
      </c>
      <c r="P7" s="404" t="s">
        <v>168</v>
      </c>
      <c r="Q7" s="404" t="s">
        <v>169</v>
      </c>
      <c r="R7" s="319" t="s">
        <v>170</v>
      </c>
      <c r="S7" s="303" t="s">
        <v>154</v>
      </c>
      <c r="T7" s="327"/>
      <c r="U7" s="319" t="s">
        <v>153</v>
      </c>
      <c r="V7" s="83"/>
      <c r="X7" s="285" t="s">
        <v>73</v>
      </c>
      <c r="Y7" s="97" t="s">
        <v>160</v>
      </c>
      <c r="Z7" s="141"/>
      <c r="AA7" s="83"/>
      <c r="AB7" s="97" t="s">
        <v>95</v>
      </c>
      <c r="AC7" s="141"/>
      <c r="AD7" s="83"/>
      <c r="AE7" s="97" t="s">
        <v>96</v>
      </c>
      <c r="AF7" s="141"/>
      <c r="AG7" s="83"/>
      <c r="AH7" s="394"/>
      <c r="AI7" s="76" t="s">
        <v>203</v>
      </c>
      <c r="AK7" s="76" t="s">
        <v>204</v>
      </c>
    </row>
    <row r="8" spans="1:104" s="333" customFormat="1" ht="15" customHeight="1">
      <c r="A8" s="157" t="s">
        <v>79</v>
      </c>
      <c r="F8" s="160"/>
      <c r="G8" s="158"/>
      <c r="H8" s="158"/>
      <c r="I8" s="634"/>
      <c r="J8" s="317" t="s">
        <v>77</v>
      </c>
      <c r="K8" s="456" t="s">
        <v>77</v>
      </c>
      <c r="L8" s="456" t="s">
        <v>77</v>
      </c>
      <c r="M8" s="317" t="s">
        <v>74</v>
      </c>
      <c r="N8" s="649"/>
      <c r="O8" s="661"/>
      <c r="P8" s="404"/>
      <c r="Q8" s="404"/>
      <c r="R8" s="319"/>
      <c r="S8" s="334"/>
      <c r="T8" s="335" t="s">
        <v>152</v>
      </c>
      <c r="V8" s="159" t="s">
        <v>152</v>
      </c>
      <c r="X8" s="336"/>
      <c r="Y8" s="303" t="s">
        <v>80</v>
      </c>
      <c r="Z8" s="160" t="s">
        <v>81</v>
      </c>
      <c r="AA8" s="160" t="s">
        <v>89</v>
      </c>
      <c r="AB8" s="303" t="s">
        <v>80</v>
      </c>
      <c r="AC8" s="160" t="s">
        <v>81</v>
      </c>
      <c r="AD8" s="160" t="s">
        <v>89</v>
      </c>
      <c r="AE8" s="303" t="s">
        <v>80</v>
      </c>
      <c r="AF8" s="160" t="s">
        <v>81</v>
      </c>
      <c r="AG8" s="160" t="s">
        <v>89</v>
      </c>
      <c r="AH8" s="395"/>
      <c r="AI8" s="333" t="s">
        <v>202</v>
      </c>
      <c r="AJ8" s="333" t="s">
        <v>201</v>
      </c>
      <c r="AK8" s="333" t="s">
        <v>202</v>
      </c>
      <c r="AL8" s="333" t="s">
        <v>201</v>
      </c>
    </row>
    <row r="9" spans="1:104" s="74" customFormat="1">
      <c r="A9" s="88"/>
      <c r="F9" s="139"/>
      <c r="G9" s="75"/>
      <c r="H9" s="75"/>
      <c r="I9" s="411"/>
      <c r="J9" s="98"/>
      <c r="K9" s="446"/>
      <c r="L9" s="446"/>
      <c r="M9" s="303"/>
      <c r="N9" s="464"/>
      <c r="O9" s="319"/>
      <c r="P9" s="404"/>
      <c r="Q9" s="404"/>
      <c r="R9" s="304"/>
      <c r="S9" s="325"/>
      <c r="T9" s="325"/>
      <c r="U9" s="319"/>
      <c r="V9" s="109"/>
      <c r="X9" s="412"/>
      <c r="Y9" s="98"/>
      <c r="Z9" s="139"/>
      <c r="AA9" s="139"/>
      <c r="AB9" s="98"/>
      <c r="AC9" s="139"/>
      <c r="AD9" s="139"/>
      <c r="AE9" s="98"/>
      <c r="AF9" s="139"/>
      <c r="AG9" s="139"/>
      <c r="AH9" s="396"/>
    </row>
    <row r="10" spans="1:104" s="345" customFormat="1" ht="13" customHeight="1">
      <c r="A10" s="105">
        <v>1</v>
      </c>
      <c r="B10" s="345" t="s">
        <v>4</v>
      </c>
      <c r="C10" s="345" t="s">
        <v>5</v>
      </c>
      <c r="D10" s="345" t="s">
        <v>161</v>
      </c>
      <c r="E10" s="345" t="s">
        <v>227</v>
      </c>
      <c r="F10" s="378" t="s">
        <v>224</v>
      </c>
      <c r="G10" s="346">
        <v>42401</v>
      </c>
      <c r="H10" s="346"/>
      <c r="I10" s="338">
        <v>4</v>
      </c>
      <c r="J10" s="357">
        <v>29</v>
      </c>
      <c r="K10" s="447">
        <v>9</v>
      </c>
      <c r="L10" s="447">
        <v>6</v>
      </c>
      <c r="M10" s="357">
        <f t="shared" ref="M10:M13" si="0">SUM(J10:L10)</f>
        <v>44</v>
      </c>
      <c r="N10" s="405">
        <v>1</v>
      </c>
      <c r="O10" s="368"/>
      <c r="P10" s="368">
        <v>7</v>
      </c>
      <c r="Q10" s="368"/>
      <c r="R10" s="441"/>
      <c r="S10" s="358">
        <f>M10</f>
        <v>44</v>
      </c>
      <c r="T10" s="358">
        <f>S10</f>
        <v>44</v>
      </c>
      <c r="U10" s="359">
        <f t="shared" ref="U10:U41" si="1">M10/U$69</f>
        <v>9.2359361880772466E-3</v>
      </c>
      <c r="V10" s="360">
        <f>T10/U$69</f>
        <v>9.2359361880772466E-3</v>
      </c>
      <c r="W10" s="417"/>
      <c r="X10" s="460">
        <f>SUM(N10:R10)</f>
        <v>8</v>
      </c>
      <c r="Y10" s="357"/>
      <c r="Z10" s="378"/>
      <c r="AA10" s="378"/>
      <c r="AB10" s="357"/>
      <c r="AC10" s="378"/>
      <c r="AD10" s="378"/>
      <c r="AE10" s="357"/>
      <c r="AF10" s="378"/>
      <c r="AG10" s="378"/>
      <c r="AH10" s="398"/>
      <c r="AI10" s="519">
        <v>0.44</v>
      </c>
      <c r="AJ10" s="519">
        <v>0.46</v>
      </c>
      <c r="AK10" s="524">
        <f>M10*AI10/(AI10+AJ10)</f>
        <v>21.511111111111109</v>
      </c>
      <c r="AL10" s="524">
        <f>M10*AJ10/(AJ10+AI10)</f>
        <v>22.488888888888891</v>
      </c>
    </row>
    <row r="11" spans="1:104" s="345" customFormat="1" ht="13" customHeight="1">
      <c r="A11" s="105">
        <v>2</v>
      </c>
      <c r="B11" s="345" t="s">
        <v>7</v>
      </c>
      <c r="C11" s="345" t="s">
        <v>8</v>
      </c>
      <c r="D11" s="345" t="s">
        <v>162</v>
      </c>
      <c r="E11" s="345" t="s">
        <v>226</v>
      </c>
      <c r="F11" s="378" t="s">
        <v>224</v>
      </c>
      <c r="G11" s="346">
        <v>42409</v>
      </c>
      <c r="H11" s="346"/>
      <c r="I11" s="338">
        <v>2</v>
      </c>
      <c r="J11" s="357">
        <v>16</v>
      </c>
      <c r="K11" s="447">
        <v>5</v>
      </c>
      <c r="L11" s="447">
        <v>3</v>
      </c>
      <c r="M11" s="357">
        <f t="shared" si="0"/>
        <v>24</v>
      </c>
      <c r="N11" s="405">
        <v>1</v>
      </c>
      <c r="O11" s="368">
        <v>1</v>
      </c>
      <c r="P11" s="368">
        <v>6</v>
      </c>
      <c r="Q11" s="368"/>
      <c r="R11" s="441"/>
      <c r="S11" s="358">
        <f>M11</f>
        <v>24</v>
      </c>
      <c r="T11" s="358">
        <f>T10+S11</f>
        <v>68</v>
      </c>
      <c r="U11" s="361">
        <f t="shared" si="1"/>
        <v>5.0377833753148613E-3</v>
      </c>
      <c r="V11" s="360">
        <f>T11/U$69</f>
        <v>1.4273719563392108E-2</v>
      </c>
      <c r="W11" s="417"/>
      <c r="X11" s="460">
        <f t="shared" ref="X11:X67" si="2">SUM(N11:R11)</f>
        <v>8</v>
      </c>
      <c r="Y11" s="357"/>
      <c r="Z11" s="378"/>
      <c r="AA11" s="378"/>
      <c r="AB11" s="357"/>
      <c r="AC11" s="378"/>
      <c r="AD11" s="378"/>
      <c r="AE11" s="357"/>
      <c r="AF11" s="378"/>
      <c r="AG11" s="378"/>
      <c r="AH11" s="398"/>
      <c r="AI11" s="527">
        <v>0.48</v>
      </c>
      <c r="AJ11" s="519">
        <v>0.4</v>
      </c>
      <c r="AK11" s="524">
        <f>M11*AI11/(AI11+AJ11)</f>
        <v>13.09090909090909</v>
      </c>
      <c r="AL11" s="524">
        <f>M11*AJ11/(AJ11+AI11)</f>
        <v>10.90909090909091</v>
      </c>
    </row>
    <row r="12" spans="1:104" s="345" customFormat="1" ht="13" customHeight="1">
      <c r="A12" s="105">
        <v>3</v>
      </c>
      <c r="B12" s="345" t="s">
        <v>13</v>
      </c>
      <c r="C12" s="345" t="s">
        <v>5</v>
      </c>
      <c r="D12" s="345" t="s">
        <v>6</v>
      </c>
      <c r="E12" s="345" t="s">
        <v>225</v>
      </c>
      <c r="F12" s="378" t="s">
        <v>224</v>
      </c>
      <c r="G12" s="346">
        <v>42420</v>
      </c>
      <c r="H12" s="346"/>
      <c r="I12" s="338">
        <v>4</v>
      </c>
      <c r="J12" s="357">
        <v>23</v>
      </c>
      <c r="K12" s="447">
        <v>7</v>
      </c>
      <c r="L12" s="447">
        <v>5</v>
      </c>
      <c r="M12" s="357">
        <f t="shared" si="0"/>
        <v>35</v>
      </c>
      <c r="N12" s="405">
        <v>1</v>
      </c>
      <c r="O12" s="368"/>
      <c r="P12" s="368">
        <v>7</v>
      </c>
      <c r="Q12" s="368"/>
      <c r="R12" s="441"/>
      <c r="S12" s="358">
        <f>M12</f>
        <v>35</v>
      </c>
      <c r="T12" s="358">
        <f>T11+S12</f>
        <v>103</v>
      </c>
      <c r="U12" s="361">
        <f t="shared" si="1"/>
        <v>7.3467674223341725E-3</v>
      </c>
      <c r="V12" s="360">
        <f>T12/U$69</f>
        <v>2.162048698572628E-2</v>
      </c>
      <c r="W12" s="417"/>
      <c r="X12" s="460">
        <f t="shared" si="2"/>
        <v>8</v>
      </c>
      <c r="Y12" s="357"/>
      <c r="Z12" s="378"/>
      <c r="AA12" s="378"/>
      <c r="AB12" s="357"/>
      <c r="AC12" s="378"/>
      <c r="AD12" s="378"/>
      <c r="AE12" s="357"/>
      <c r="AF12" s="378"/>
      <c r="AG12" s="378"/>
      <c r="AH12" s="398"/>
      <c r="AI12" s="519">
        <v>0.38</v>
      </c>
      <c r="AJ12" s="519">
        <v>0.52</v>
      </c>
      <c r="AK12" s="524">
        <f>M12*AI12/(AI12+AJ12)</f>
        <v>14.777777777777779</v>
      </c>
      <c r="AL12" s="524">
        <f>M12*AJ12/(AJ12+AI12)</f>
        <v>20.222222222222221</v>
      </c>
    </row>
    <row r="13" spans="1:104" s="345" customFormat="1" ht="13" customHeight="1">
      <c r="A13" s="105">
        <v>4</v>
      </c>
      <c r="B13" s="345" t="s">
        <v>9</v>
      </c>
      <c r="C13" s="345" t="s">
        <v>8</v>
      </c>
      <c r="D13" s="345" t="s">
        <v>10</v>
      </c>
      <c r="E13" s="345" t="s">
        <v>223</v>
      </c>
      <c r="F13" s="623">
        <v>42396</v>
      </c>
      <c r="G13" s="346">
        <v>42427</v>
      </c>
      <c r="H13" s="346"/>
      <c r="I13" s="338">
        <v>7</v>
      </c>
      <c r="J13" s="357">
        <v>35</v>
      </c>
      <c r="K13" s="447">
        <v>11</v>
      </c>
      <c r="L13" s="447">
        <v>7</v>
      </c>
      <c r="M13" s="357">
        <f t="shared" si="0"/>
        <v>53</v>
      </c>
      <c r="N13" s="405">
        <v>1</v>
      </c>
      <c r="O13" s="368"/>
      <c r="P13" s="368">
        <v>5</v>
      </c>
      <c r="Q13" s="368"/>
      <c r="R13" s="441"/>
      <c r="S13" s="358">
        <f>M13</f>
        <v>53</v>
      </c>
      <c r="T13" s="358">
        <f>T12+S13</f>
        <v>156</v>
      </c>
      <c r="U13" s="361">
        <f t="shared" si="1"/>
        <v>1.112510495382032E-2</v>
      </c>
      <c r="V13" s="360">
        <f>T13/U$69</f>
        <v>3.2745591939546598E-2</v>
      </c>
      <c r="W13" s="417"/>
      <c r="X13" s="460">
        <f t="shared" si="2"/>
        <v>6</v>
      </c>
      <c r="Y13" s="357"/>
      <c r="Z13" s="378"/>
      <c r="AA13" s="378"/>
      <c r="AB13" s="357"/>
      <c r="AC13" s="378"/>
      <c r="AD13" s="378"/>
      <c r="AE13" s="357"/>
      <c r="AF13" s="378"/>
      <c r="AG13" s="378"/>
      <c r="AH13" s="398"/>
      <c r="AI13" s="519">
        <v>0.27</v>
      </c>
      <c r="AJ13" s="519">
        <v>0.56999999999999995</v>
      </c>
      <c r="AK13" s="524">
        <f>M13*AI13/(AI13+AJ13)</f>
        <v>17.035714285714288</v>
      </c>
      <c r="AL13" s="524">
        <f>M13*AJ13/(AJ13+AI13)</f>
        <v>35.964285714285715</v>
      </c>
    </row>
    <row r="14" spans="1:104" s="354" customFormat="1" ht="13" customHeight="1">
      <c r="A14" s="105">
        <v>5</v>
      </c>
      <c r="B14" s="354" t="s">
        <v>14</v>
      </c>
      <c r="C14" s="354" t="s">
        <v>8</v>
      </c>
      <c r="D14" s="354" t="s">
        <v>10</v>
      </c>
      <c r="E14" s="354" t="s">
        <v>223</v>
      </c>
      <c r="F14" s="616">
        <v>42412</v>
      </c>
      <c r="G14" s="348">
        <v>42430</v>
      </c>
      <c r="H14" s="348"/>
      <c r="I14" s="339">
        <v>7</v>
      </c>
      <c r="J14" s="362">
        <v>35</v>
      </c>
      <c r="K14" s="448">
        <v>11</v>
      </c>
      <c r="L14" s="448">
        <v>7</v>
      </c>
      <c r="M14" s="362">
        <f>SUM(J14:L14)</f>
        <v>53</v>
      </c>
      <c r="N14" s="406">
        <v>1</v>
      </c>
      <c r="O14" s="372"/>
      <c r="P14" s="372">
        <v>6</v>
      </c>
      <c r="Q14" s="372"/>
      <c r="R14" s="442"/>
      <c r="S14" s="651">
        <f>SUM(M14:M25)</f>
        <v>865</v>
      </c>
      <c r="T14" s="654">
        <f>T13+S14</f>
        <v>1021</v>
      </c>
      <c r="U14" s="365">
        <f t="shared" si="1"/>
        <v>1.112510495382032E-2</v>
      </c>
      <c r="V14" s="657">
        <f>T14/U69</f>
        <v>0.21431570109151973</v>
      </c>
      <c r="W14" s="417"/>
      <c r="X14" s="461">
        <f t="shared" si="2"/>
        <v>7</v>
      </c>
      <c r="Y14" s="362"/>
      <c r="Z14" s="382"/>
      <c r="AA14" s="382"/>
      <c r="AB14" s="362"/>
      <c r="AC14" s="382"/>
      <c r="AD14" s="382"/>
      <c r="AE14" s="362"/>
      <c r="AF14" s="382"/>
      <c r="AG14" s="382"/>
      <c r="AH14" s="398"/>
      <c r="AI14" s="520">
        <v>0.27</v>
      </c>
      <c r="AJ14" s="520">
        <v>0.57999999999999996</v>
      </c>
      <c r="AK14" s="525">
        <f t="shared" ref="AK14:AK66" si="3">M14*AI14/(AI14+AJ14)</f>
        <v>16.835294117647059</v>
      </c>
      <c r="AL14" s="525">
        <f t="shared" ref="AL14:AL66" si="4">M14*AJ14/(AJ14+AI14)</f>
        <v>36.164705882352941</v>
      </c>
    </row>
    <row r="15" spans="1:104" s="354" customFormat="1" ht="13" customHeight="1">
      <c r="A15" s="105">
        <v>6</v>
      </c>
      <c r="B15" s="354" t="s">
        <v>49</v>
      </c>
      <c r="C15" s="354" t="s">
        <v>5</v>
      </c>
      <c r="D15" s="354" t="s">
        <v>6</v>
      </c>
      <c r="F15" s="382"/>
      <c r="G15" s="348">
        <v>42430</v>
      </c>
      <c r="H15" s="348"/>
      <c r="I15" s="339"/>
      <c r="J15" s="362"/>
      <c r="K15" s="448">
        <v>6</v>
      </c>
      <c r="L15" s="448"/>
      <c r="M15" s="362">
        <f t="shared" ref="M15:M66" si="5">SUM(J15:L15)</f>
        <v>6</v>
      </c>
      <c r="N15" s="362"/>
      <c r="O15" s="372"/>
      <c r="P15" s="372">
        <v>4</v>
      </c>
      <c r="Q15" s="372"/>
      <c r="R15" s="442"/>
      <c r="S15" s="652"/>
      <c r="T15" s="655"/>
      <c r="U15" s="365">
        <f t="shared" si="1"/>
        <v>1.2594458438287153E-3</v>
      </c>
      <c r="V15" s="658"/>
      <c r="W15" s="417"/>
      <c r="X15" s="461">
        <f t="shared" si="2"/>
        <v>4</v>
      </c>
      <c r="Y15" s="362"/>
      <c r="Z15" s="382"/>
      <c r="AA15" s="382"/>
      <c r="AB15" s="362"/>
      <c r="AC15" s="382"/>
      <c r="AD15" s="382"/>
      <c r="AE15" s="362"/>
      <c r="AF15" s="382"/>
      <c r="AG15" s="382"/>
      <c r="AH15" s="398"/>
      <c r="AI15" s="520"/>
      <c r="AJ15" s="520"/>
      <c r="AK15" s="525"/>
      <c r="AL15" s="525"/>
    </row>
    <row r="16" spans="1:104" s="354" customFormat="1" ht="13" customHeight="1">
      <c r="A16" s="105">
        <v>7</v>
      </c>
      <c r="B16" s="354" t="s">
        <v>16</v>
      </c>
      <c r="C16" s="354" t="s">
        <v>8</v>
      </c>
      <c r="D16" s="354" t="s">
        <v>10</v>
      </c>
      <c r="E16" s="354" t="s">
        <v>223</v>
      </c>
      <c r="F16" s="616">
        <v>42401</v>
      </c>
      <c r="G16" s="348">
        <v>42430</v>
      </c>
      <c r="H16" s="348"/>
      <c r="I16" s="339">
        <v>4</v>
      </c>
      <c r="J16" s="362">
        <v>21</v>
      </c>
      <c r="K16" s="448">
        <v>7</v>
      </c>
      <c r="L16" s="448">
        <v>4</v>
      </c>
      <c r="M16" s="362">
        <f t="shared" si="5"/>
        <v>32</v>
      </c>
      <c r="N16" s="406"/>
      <c r="O16" s="372"/>
      <c r="P16" s="372">
        <v>5</v>
      </c>
      <c r="Q16" s="372"/>
      <c r="R16" s="442"/>
      <c r="S16" s="652"/>
      <c r="T16" s="655"/>
      <c r="U16" s="365">
        <f t="shared" si="1"/>
        <v>6.7170445004198151E-3</v>
      </c>
      <c r="V16" s="658"/>
      <c r="W16" s="417"/>
      <c r="X16" s="461">
        <f t="shared" si="2"/>
        <v>5</v>
      </c>
      <c r="Y16" s="362"/>
      <c r="Z16" s="382"/>
      <c r="AA16" s="382"/>
      <c r="AB16" s="362"/>
      <c r="AC16" s="382"/>
      <c r="AD16" s="382"/>
      <c r="AE16" s="362"/>
      <c r="AF16" s="382"/>
      <c r="AG16" s="382"/>
      <c r="AH16" s="398"/>
      <c r="AI16" s="520">
        <v>0.27</v>
      </c>
      <c r="AJ16" s="520">
        <v>0.56999999999999995</v>
      </c>
      <c r="AK16" s="525">
        <f t="shared" si="3"/>
        <v>10.285714285714286</v>
      </c>
      <c r="AL16" s="525">
        <f t="shared" si="4"/>
        <v>21.714285714285712</v>
      </c>
    </row>
    <row r="17" spans="1:38" s="354" customFormat="1" ht="13" customHeight="1">
      <c r="A17" s="105">
        <v>8</v>
      </c>
      <c r="B17" s="354" t="s">
        <v>17</v>
      </c>
      <c r="C17" s="354" t="s">
        <v>5</v>
      </c>
      <c r="D17" s="354" t="s">
        <v>6</v>
      </c>
      <c r="E17" s="354" t="s">
        <v>225</v>
      </c>
      <c r="F17" s="620">
        <v>42373</v>
      </c>
      <c r="G17" s="348">
        <v>42430</v>
      </c>
      <c r="H17" s="348"/>
      <c r="I17" s="339">
        <v>7</v>
      </c>
      <c r="J17" s="362">
        <v>43</v>
      </c>
      <c r="K17" s="448">
        <v>14</v>
      </c>
      <c r="L17" s="448">
        <v>9</v>
      </c>
      <c r="M17" s="362">
        <f t="shared" si="5"/>
        <v>66</v>
      </c>
      <c r="N17" s="406">
        <v>3</v>
      </c>
      <c r="O17" s="372">
        <v>1</v>
      </c>
      <c r="P17" s="372">
        <v>7</v>
      </c>
      <c r="Q17" s="372">
        <v>1</v>
      </c>
      <c r="R17" s="442">
        <v>1</v>
      </c>
      <c r="S17" s="652"/>
      <c r="T17" s="655"/>
      <c r="U17" s="365">
        <f t="shared" si="1"/>
        <v>1.3853904282115869E-2</v>
      </c>
      <c r="V17" s="658"/>
      <c r="W17" s="417"/>
      <c r="X17" s="461">
        <f t="shared" si="2"/>
        <v>13</v>
      </c>
      <c r="Y17" s="362"/>
      <c r="Z17" s="382"/>
      <c r="AA17" s="382"/>
      <c r="AB17" s="362"/>
      <c r="AC17" s="382"/>
      <c r="AD17" s="382"/>
      <c r="AE17" s="362"/>
      <c r="AF17" s="382"/>
      <c r="AG17" s="382"/>
      <c r="AH17" s="398"/>
      <c r="AI17" s="528">
        <v>0.48</v>
      </c>
      <c r="AJ17" s="520">
        <v>0.42</v>
      </c>
      <c r="AK17" s="525">
        <f t="shared" si="3"/>
        <v>35.200000000000003</v>
      </c>
      <c r="AL17" s="525">
        <f t="shared" si="4"/>
        <v>30.8</v>
      </c>
    </row>
    <row r="18" spans="1:38" s="354" customFormat="1" ht="13" customHeight="1">
      <c r="A18" s="105">
        <v>9</v>
      </c>
      <c r="B18" s="354" t="s">
        <v>18</v>
      </c>
      <c r="C18" s="354" t="s">
        <v>8</v>
      </c>
      <c r="D18" s="354" t="s">
        <v>10</v>
      </c>
      <c r="E18" s="354" t="s">
        <v>223</v>
      </c>
      <c r="F18" s="616">
        <v>42401</v>
      </c>
      <c r="G18" s="348">
        <v>42430</v>
      </c>
      <c r="H18" s="348"/>
      <c r="I18" s="339">
        <v>14</v>
      </c>
      <c r="J18" s="362">
        <v>67</v>
      </c>
      <c r="K18" s="448">
        <v>22</v>
      </c>
      <c r="L18" s="448">
        <v>13</v>
      </c>
      <c r="M18" s="362">
        <f t="shared" si="5"/>
        <v>102</v>
      </c>
      <c r="N18" s="406">
        <v>4</v>
      </c>
      <c r="O18" s="372"/>
      <c r="P18" s="372">
        <v>9</v>
      </c>
      <c r="Q18" s="372"/>
      <c r="R18" s="442">
        <v>1</v>
      </c>
      <c r="S18" s="652"/>
      <c r="T18" s="655"/>
      <c r="U18" s="365">
        <f t="shared" si="1"/>
        <v>2.1410579345088162E-2</v>
      </c>
      <c r="V18" s="658"/>
      <c r="W18" s="417"/>
      <c r="X18" s="461">
        <f t="shared" si="2"/>
        <v>14</v>
      </c>
      <c r="Y18" s="362"/>
      <c r="Z18" s="382"/>
      <c r="AA18" s="382"/>
      <c r="AB18" s="362"/>
      <c r="AC18" s="382"/>
      <c r="AD18" s="382"/>
      <c r="AE18" s="362"/>
      <c r="AF18" s="382"/>
      <c r="AG18" s="382"/>
      <c r="AH18" s="398"/>
      <c r="AI18" s="520">
        <v>0.28999999999999998</v>
      </c>
      <c r="AJ18" s="520">
        <v>0.57999999999999996</v>
      </c>
      <c r="AK18" s="525">
        <f t="shared" si="3"/>
        <v>34</v>
      </c>
      <c r="AL18" s="525">
        <f t="shared" si="4"/>
        <v>68</v>
      </c>
    </row>
    <row r="19" spans="1:38" s="354" customFormat="1" ht="13" customHeight="1">
      <c r="A19" s="105">
        <v>10</v>
      </c>
      <c r="B19" s="354" t="s">
        <v>19</v>
      </c>
      <c r="C19" s="354" t="s">
        <v>8</v>
      </c>
      <c r="D19" s="354" t="s">
        <v>162</v>
      </c>
      <c r="E19" s="354" t="s">
        <v>226</v>
      </c>
      <c r="F19" s="616">
        <v>42410</v>
      </c>
      <c r="G19" s="348">
        <v>42430</v>
      </c>
      <c r="H19" s="348"/>
      <c r="I19" s="339">
        <v>9</v>
      </c>
      <c r="J19" s="362">
        <v>59</v>
      </c>
      <c r="K19" s="448">
        <v>20</v>
      </c>
      <c r="L19" s="448">
        <v>12</v>
      </c>
      <c r="M19" s="362">
        <f t="shared" si="5"/>
        <v>91</v>
      </c>
      <c r="N19" s="406">
        <v>9</v>
      </c>
      <c r="O19" s="372">
        <v>2</v>
      </c>
      <c r="P19" s="372">
        <v>11</v>
      </c>
      <c r="Q19" s="372"/>
      <c r="R19" s="442">
        <v>3</v>
      </c>
      <c r="S19" s="652"/>
      <c r="T19" s="655"/>
      <c r="U19" s="365">
        <f t="shared" si="1"/>
        <v>1.910159529806885E-2</v>
      </c>
      <c r="V19" s="658"/>
      <c r="W19" s="417"/>
      <c r="X19" s="461">
        <f t="shared" si="2"/>
        <v>25</v>
      </c>
      <c r="Y19" s="362"/>
      <c r="Z19" s="382"/>
      <c r="AA19" s="382"/>
      <c r="AB19" s="362"/>
      <c r="AC19" s="382"/>
      <c r="AD19" s="382"/>
      <c r="AE19" s="362"/>
      <c r="AF19" s="382"/>
      <c r="AG19" s="382"/>
      <c r="AH19" s="398"/>
      <c r="AI19" s="520">
        <v>0.44</v>
      </c>
      <c r="AJ19" s="520">
        <v>0.47</v>
      </c>
      <c r="AK19" s="525">
        <f t="shared" si="3"/>
        <v>44</v>
      </c>
      <c r="AL19" s="525">
        <f t="shared" si="4"/>
        <v>47</v>
      </c>
    </row>
    <row r="20" spans="1:38" s="354" customFormat="1" ht="13" customHeight="1">
      <c r="A20" s="105">
        <v>11</v>
      </c>
      <c r="B20" s="354" t="s">
        <v>20</v>
      </c>
      <c r="C20" s="354" t="s">
        <v>5</v>
      </c>
      <c r="D20" s="354" t="s">
        <v>10</v>
      </c>
      <c r="E20" s="354" t="s">
        <v>223</v>
      </c>
      <c r="F20" s="382" t="s">
        <v>224</v>
      </c>
      <c r="G20" s="348">
        <v>42430</v>
      </c>
      <c r="H20" s="348"/>
      <c r="I20" s="339">
        <v>8</v>
      </c>
      <c r="J20" s="362">
        <v>50</v>
      </c>
      <c r="K20" s="448">
        <v>17</v>
      </c>
      <c r="L20" s="448">
        <v>10</v>
      </c>
      <c r="M20" s="362">
        <f t="shared" si="5"/>
        <v>77</v>
      </c>
      <c r="N20" s="406">
        <v>5</v>
      </c>
      <c r="O20" s="372">
        <v>2</v>
      </c>
      <c r="P20" s="372">
        <v>7</v>
      </c>
      <c r="Q20" s="372">
        <v>1</v>
      </c>
      <c r="R20" s="442">
        <v>1</v>
      </c>
      <c r="S20" s="652"/>
      <c r="T20" s="655"/>
      <c r="U20" s="365">
        <f t="shared" si="1"/>
        <v>1.6162888329135181E-2</v>
      </c>
      <c r="V20" s="658"/>
      <c r="W20" s="417"/>
      <c r="X20" s="461">
        <f t="shared" si="2"/>
        <v>16</v>
      </c>
      <c r="Y20" s="362"/>
      <c r="Z20" s="382"/>
      <c r="AA20" s="382"/>
      <c r="AB20" s="362"/>
      <c r="AC20" s="382"/>
      <c r="AD20" s="382"/>
      <c r="AE20" s="362"/>
      <c r="AF20" s="382"/>
      <c r="AG20" s="382"/>
      <c r="AH20" s="398"/>
      <c r="AI20" s="528">
        <v>0.48</v>
      </c>
      <c r="AJ20" s="520">
        <v>0.4</v>
      </c>
      <c r="AK20" s="525">
        <f t="shared" si="3"/>
        <v>42</v>
      </c>
      <c r="AL20" s="525">
        <f t="shared" si="4"/>
        <v>35</v>
      </c>
    </row>
    <row r="21" spans="1:38" s="354" customFormat="1" ht="13" customHeight="1">
      <c r="A21" s="105">
        <v>12</v>
      </c>
      <c r="B21" s="354" t="s">
        <v>22</v>
      </c>
      <c r="C21" s="354" t="s">
        <v>8</v>
      </c>
      <c r="D21" s="354" t="s">
        <v>162</v>
      </c>
      <c r="E21" s="354" t="s">
        <v>226</v>
      </c>
      <c r="F21" s="616">
        <v>42405</v>
      </c>
      <c r="G21" s="348">
        <v>42430</v>
      </c>
      <c r="H21" s="348"/>
      <c r="I21" s="339">
        <v>5</v>
      </c>
      <c r="J21" s="362">
        <v>25</v>
      </c>
      <c r="K21" s="448">
        <v>8</v>
      </c>
      <c r="L21" s="448">
        <v>5</v>
      </c>
      <c r="M21" s="362">
        <f t="shared" si="5"/>
        <v>38</v>
      </c>
      <c r="N21" s="406"/>
      <c r="O21" s="372"/>
      <c r="P21" s="372">
        <v>4</v>
      </c>
      <c r="Q21" s="372"/>
      <c r="R21" s="442"/>
      <c r="S21" s="652"/>
      <c r="T21" s="655"/>
      <c r="U21" s="365">
        <f t="shared" si="1"/>
        <v>7.97649034424853E-3</v>
      </c>
      <c r="V21" s="658"/>
      <c r="W21" s="417"/>
      <c r="X21" s="461">
        <f t="shared" si="2"/>
        <v>4</v>
      </c>
      <c r="Y21" s="362"/>
      <c r="Z21" s="382"/>
      <c r="AA21" s="382"/>
      <c r="AB21" s="362"/>
      <c r="AC21" s="382"/>
      <c r="AD21" s="382"/>
      <c r="AE21" s="362"/>
      <c r="AF21" s="382"/>
      <c r="AG21" s="382"/>
      <c r="AH21" s="398"/>
      <c r="AI21" s="520">
        <v>0.35</v>
      </c>
      <c r="AJ21" s="520">
        <v>0.51</v>
      </c>
      <c r="AK21" s="525">
        <f t="shared" si="3"/>
        <v>15.465116279069766</v>
      </c>
      <c r="AL21" s="525">
        <f t="shared" si="4"/>
        <v>22.534883720930232</v>
      </c>
    </row>
    <row r="22" spans="1:38" s="354" customFormat="1" ht="13" customHeight="1">
      <c r="A22" s="105">
        <v>13</v>
      </c>
      <c r="B22" s="354" t="s">
        <v>23</v>
      </c>
      <c r="C22" s="354" t="s">
        <v>8</v>
      </c>
      <c r="D22" s="354" t="s">
        <v>10</v>
      </c>
      <c r="E22" s="354" t="s">
        <v>223</v>
      </c>
      <c r="F22" s="616">
        <v>42401</v>
      </c>
      <c r="G22" s="348">
        <v>42430</v>
      </c>
      <c r="H22" s="348"/>
      <c r="I22" s="339">
        <v>9</v>
      </c>
      <c r="J22" s="362">
        <v>44</v>
      </c>
      <c r="K22" s="448">
        <v>14</v>
      </c>
      <c r="L22" s="448">
        <v>9</v>
      </c>
      <c r="M22" s="362">
        <f t="shared" si="5"/>
        <v>67</v>
      </c>
      <c r="N22" s="406">
        <v>2</v>
      </c>
      <c r="O22" s="372"/>
      <c r="P22" s="372">
        <v>6</v>
      </c>
      <c r="Q22" s="372"/>
      <c r="R22" s="442">
        <v>1</v>
      </c>
      <c r="S22" s="652"/>
      <c r="T22" s="655"/>
      <c r="U22" s="365">
        <f t="shared" si="1"/>
        <v>1.4063811922753989E-2</v>
      </c>
      <c r="V22" s="658"/>
      <c r="W22" s="417"/>
      <c r="X22" s="461">
        <f t="shared" si="2"/>
        <v>9</v>
      </c>
      <c r="Y22" s="362"/>
      <c r="Z22" s="382"/>
      <c r="AA22" s="382"/>
      <c r="AB22" s="362"/>
      <c r="AC22" s="382"/>
      <c r="AD22" s="382"/>
      <c r="AE22" s="362"/>
      <c r="AF22" s="382"/>
      <c r="AG22" s="382"/>
      <c r="AH22" s="398"/>
      <c r="AI22" s="520">
        <v>0.32</v>
      </c>
      <c r="AJ22" s="520">
        <v>0.53</v>
      </c>
      <c r="AK22" s="525">
        <f t="shared" si="3"/>
        <v>25.223529411764705</v>
      </c>
      <c r="AL22" s="525">
        <f t="shared" si="4"/>
        <v>41.776470588235298</v>
      </c>
    </row>
    <row r="23" spans="1:38" s="354" customFormat="1" ht="13" customHeight="1">
      <c r="A23" s="105">
        <v>14</v>
      </c>
      <c r="B23" s="354" t="s">
        <v>24</v>
      </c>
      <c r="C23" s="354" t="s">
        <v>8</v>
      </c>
      <c r="D23" s="354" t="s">
        <v>10</v>
      </c>
      <c r="E23" s="354" t="s">
        <v>223</v>
      </c>
      <c r="F23" s="616">
        <v>42401</v>
      </c>
      <c r="G23" s="348">
        <v>42430</v>
      </c>
      <c r="H23" s="348"/>
      <c r="I23" s="339">
        <v>36</v>
      </c>
      <c r="J23" s="362">
        <v>145</v>
      </c>
      <c r="K23" s="448">
        <v>48</v>
      </c>
      <c r="L23" s="448">
        <v>29</v>
      </c>
      <c r="M23" s="362">
        <f t="shared" si="5"/>
        <v>222</v>
      </c>
      <c r="N23" s="406">
        <v>11</v>
      </c>
      <c r="O23" s="372"/>
      <c r="P23" s="372">
        <v>19</v>
      </c>
      <c r="Q23" s="372"/>
      <c r="R23" s="442"/>
      <c r="S23" s="652"/>
      <c r="T23" s="655"/>
      <c r="U23" s="365">
        <f t="shared" si="1"/>
        <v>4.659949622166247E-2</v>
      </c>
      <c r="V23" s="658"/>
      <c r="W23" s="417"/>
      <c r="X23" s="461">
        <f t="shared" si="2"/>
        <v>30</v>
      </c>
      <c r="Y23" s="362"/>
      <c r="Z23" s="382"/>
      <c r="AA23" s="382"/>
      <c r="AB23" s="362"/>
      <c r="AC23" s="382"/>
      <c r="AD23" s="382"/>
      <c r="AE23" s="362"/>
      <c r="AF23" s="382"/>
      <c r="AG23" s="382"/>
      <c r="AH23" s="398"/>
      <c r="AI23" s="520">
        <v>0.33</v>
      </c>
      <c r="AJ23" s="520">
        <v>0.51</v>
      </c>
      <c r="AK23" s="525">
        <f t="shared" si="3"/>
        <v>87.214285714285708</v>
      </c>
      <c r="AL23" s="525">
        <f t="shared" si="4"/>
        <v>134.78571428571428</v>
      </c>
    </row>
    <row r="24" spans="1:38" s="354" customFormat="1" ht="13" customHeight="1">
      <c r="A24" s="105">
        <v>15</v>
      </c>
      <c r="B24" s="354" t="s">
        <v>25</v>
      </c>
      <c r="C24" s="354" t="s">
        <v>8</v>
      </c>
      <c r="D24" s="354" t="s">
        <v>10</v>
      </c>
      <c r="E24" s="354" t="s">
        <v>223</v>
      </c>
      <c r="F24" s="382" t="s">
        <v>224</v>
      </c>
      <c r="G24" s="348">
        <v>42430</v>
      </c>
      <c r="H24" s="348"/>
      <c r="I24" s="339">
        <v>1</v>
      </c>
      <c r="J24" s="362">
        <v>11</v>
      </c>
      <c r="K24" s="448">
        <v>3</v>
      </c>
      <c r="L24" s="448">
        <v>2</v>
      </c>
      <c r="M24" s="362">
        <f t="shared" si="5"/>
        <v>16</v>
      </c>
      <c r="N24" s="406">
        <v>1</v>
      </c>
      <c r="O24" s="372">
        <v>2</v>
      </c>
      <c r="P24" s="372">
        <v>5</v>
      </c>
      <c r="Q24" s="372">
        <v>1</v>
      </c>
      <c r="R24" s="442">
        <v>1</v>
      </c>
      <c r="S24" s="652"/>
      <c r="T24" s="655"/>
      <c r="U24" s="365">
        <f t="shared" si="1"/>
        <v>3.3585222502099076E-3</v>
      </c>
      <c r="V24" s="658"/>
      <c r="W24" s="417"/>
      <c r="X24" s="461">
        <f t="shared" si="2"/>
        <v>10</v>
      </c>
      <c r="Y24" s="362"/>
      <c r="Z24" s="382"/>
      <c r="AA24" s="382"/>
      <c r="AB24" s="362"/>
      <c r="AC24" s="382"/>
      <c r="AD24" s="382"/>
      <c r="AE24" s="362"/>
      <c r="AF24" s="382"/>
      <c r="AG24" s="382"/>
      <c r="AH24" s="398"/>
      <c r="AI24" s="528">
        <v>0.55000000000000004</v>
      </c>
      <c r="AJ24" s="520">
        <v>0.32</v>
      </c>
      <c r="AK24" s="525">
        <f t="shared" si="3"/>
        <v>10.114942528735632</v>
      </c>
      <c r="AL24" s="525">
        <f t="shared" si="4"/>
        <v>5.8850574712643668</v>
      </c>
    </row>
    <row r="25" spans="1:38" s="354" customFormat="1" ht="13" customHeight="1">
      <c r="A25" s="105">
        <v>16</v>
      </c>
      <c r="B25" s="354" t="s">
        <v>26</v>
      </c>
      <c r="C25" s="354" t="s">
        <v>8</v>
      </c>
      <c r="D25" s="354" t="s">
        <v>10</v>
      </c>
      <c r="E25" s="354" t="s">
        <v>223</v>
      </c>
      <c r="F25" s="616">
        <v>42408</v>
      </c>
      <c r="G25" s="348">
        <v>42430</v>
      </c>
      <c r="H25" s="348"/>
      <c r="I25" s="339">
        <v>11</v>
      </c>
      <c r="J25" s="362">
        <v>62</v>
      </c>
      <c r="K25" s="448">
        <v>21</v>
      </c>
      <c r="L25" s="448">
        <v>12</v>
      </c>
      <c r="M25" s="362">
        <f t="shared" si="5"/>
        <v>95</v>
      </c>
      <c r="N25" s="406">
        <v>2</v>
      </c>
      <c r="O25" s="372">
        <v>2</v>
      </c>
      <c r="P25" s="372">
        <v>9</v>
      </c>
      <c r="Q25" s="372"/>
      <c r="R25" s="442">
        <v>2</v>
      </c>
      <c r="S25" s="653"/>
      <c r="T25" s="656"/>
      <c r="U25" s="365">
        <f t="shared" si="1"/>
        <v>1.9941225860621328E-2</v>
      </c>
      <c r="V25" s="659"/>
      <c r="W25" s="417"/>
      <c r="X25" s="461">
        <f t="shared" si="2"/>
        <v>15</v>
      </c>
      <c r="Y25" s="362"/>
      <c r="Z25" s="382"/>
      <c r="AA25" s="382"/>
      <c r="AB25" s="362"/>
      <c r="AC25" s="382"/>
      <c r="AD25" s="382"/>
      <c r="AE25" s="362"/>
      <c r="AF25" s="382"/>
      <c r="AG25" s="382"/>
      <c r="AH25" s="398"/>
      <c r="AI25" s="520">
        <v>0.34</v>
      </c>
      <c r="AJ25" s="520">
        <v>0.53</v>
      </c>
      <c r="AK25" s="525">
        <f t="shared" si="3"/>
        <v>37.126436781609193</v>
      </c>
      <c r="AL25" s="525">
        <f t="shared" si="4"/>
        <v>57.8735632183908</v>
      </c>
    </row>
    <row r="26" spans="1:38" s="352" customFormat="1" ht="13" customHeight="1">
      <c r="A26" s="105">
        <v>17</v>
      </c>
      <c r="B26" s="352" t="s">
        <v>28</v>
      </c>
      <c r="C26" s="352" t="s">
        <v>5</v>
      </c>
      <c r="D26" s="352" t="s">
        <v>6</v>
      </c>
      <c r="E26" s="352" t="s">
        <v>225</v>
      </c>
      <c r="F26" s="381" t="s">
        <v>224</v>
      </c>
      <c r="G26" s="353">
        <v>42434</v>
      </c>
      <c r="H26" s="353"/>
      <c r="I26" s="341">
        <v>4</v>
      </c>
      <c r="J26" s="363">
        <v>22</v>
      </c>
      <c r="K26" s="449">
        <v>7</v>
      </c>
      <c r="L26" s="449">
        <v>4</v>
      </c>
      <c r="M26" s="363">
        <f t="shared" si="5"/>
        <v>33</v>
      </c>
      <c r="N26" s="415"/>
      <c r="O26" s="403"/>
      <c r="P26" s="403">
        <v>4</v>
      </c>
      <c r="Q26" s="403"/>
      <c r="R26" s="443"/>
      <c r="S26" s="651">
        <f>SUM(M26:M28)</f>
        <v>109</v>
      </c>
      <c r="T26" s="654">
        <f>T14+S26</f>
        <v>1130</v>
      </c>
      <c r="U26" s="364">
        <f t="shared" si="1"/>
        <v>6.9269521410579345E-3</v>
      </c>
      <c r="V26" s="657">
        <f>T26/U69</f>
        <v>0.23719563392107473</v>
      </c>
      <c r="W26" s="417"/>
      <c r="X26" s="462">
        <f t="shared" si="2"/>
        <v>4</v>
      </c>
      <c r="Y26" s="363"/>
      <c r="Z26" s="381"/>
      <c r="AA26" s="381"/>
      <c r="AB26" s="363"/>
      <c r="AC26" s="381"/>
      <c r="AD26" s="381"/>
      <c r="AE26" s="363"/>
      <c r="AF26" s="381"/>
      <c r="AG26" s="381"/>
      <c r="AH26" s="398"/>
      <c r="AI26" s="529">
        <v>0.45</v>
      </c>
      <c r="AJ26" s="521">
        <v>0.42</v>
      </c>
      <c r="AK26" s="526">
        <f t="shared" si="3"/>
        <v>17.068965517241377</v>
      </c>
      <c r="AL26" s="526">
        <f t="shared" si="4"/>
        <v>15.931034482758621</v>
      </c>
    </row>
    <row r="27" spans="1:38" s="354" customFormat="1" ht="13" customHeight="1">
      <c r="A27" s="105">
        <v>18</v>
      </c>
      <c r="B27" s="354" t="s">
        <v>30</v>
      </c>
      <c r="C27" s="354" t="s">
        <v>8</v>
      </c>
      <c r="D27" s="354" t="s">
        <v>6</v>
      </c>
      <c r="E27" s="354" t="s">
        <v>225</v>
      </c>
      <c r="F27" s="616">
        <v>42403</v>
      </c>
      <c r="G27" s="348">
        <v>42434</v>
      </c>
      <c r="H27" s="348"/>
      <c r="I27" s="339">
        <v>6</v>
      </c>
      <c r="J27" s="362">
        <v>33</v>
      </c>
      <c r="K27" s="448">
        <v>11</v>
      </c>
      <c r="L27" s="448">
        <v>7</v>
      </c>
      <c r="M27" s="362">
        <f t="shared" si="5"/>
        <v>51</v>
      </c>
      <c r="N27" s="406">
        <v>1</v>
      </c>
      <c r="O27" s="372"/>
      <c r="P27" s="372">
        <v>6</v>
      </c>
      <c r="Q27" s="372"/>
      <c r="R27" s="442"/>
      <c r="S27" s="652"/>
      <c r="T27" s="655"/>
      <c r="U27" s="365">
        <f t="shared" si="1"/>
        <v>1.0705289672544081E-2</v>
      </c>
      <c r="V27" s="658"/>
      <c r="W27" s="417"/>
      <c r="X27" s="461">
        <f t="shared" si="2"/>
        <v>7</v>
      </c>
      <c r="Y27" s="362"/>
      <c r="Z27" s="382"/>
      <c r="AA27" s="382"/>
      <c r="AB27" s="362"/>
      <c r="AC27" s="382"/>
      <c r="AD27" s="382"/>
      <c r="AE27" s="362"/>
      <c r="AF27" s="382"/>
      <c r="AG27" s="382"/>
      <c r="AH27" s="398"/>
      <c r="AI27" s="520">
        <v>0.26</v>
      </c>
      <c r="AJ27" s="520">
        <v>0.61</v>
      </c>
      <c r="AK27" s="525">
        <f t="shared" si="3"/>
        <v>15.241379310344827</v>
      </c>
      <c r="AL27" s="525">
        <f t="shared" si="4"/>
        <v>35.758620689655174</v>
      </c>
    </row>
    <row r="28" spans="1:38" s="349" customFormat="1" ht="13" customHeight="1">
      <c r="A28" s="105">
        <v>19</v>
      </c>
      <c r="B28" s="349" t="s">
        <v>60</v>
      </c>
      <c r="C28" s="349" t="s">
        <v>5</v>
      </c>
      <c r="D28" s="349" t="s">
        <v>6</v>
      </c>
      <c r="E28" s="349" t="s">
        <v>225</v>
      </c>
      <c r="F28" s="380" t="s">
        <v>224</v>
      </c>
      <c r="G28" s="350">
        <v>42434</v>
      </c>
      <c r="H28" s="350"/>
      <c r="I28" s="340">
        <v>3</v>
      </c>
      <c r="J28" s="366">
        <v>17</v>
      </c>
      <c r="K28" s="450">
        <v>5</v>
      </c>
      <c r="L28" s="450">
        <v>3</v>
      </c>
      <c r="M28" s="366">
        <f t="shared" si="5"/>
        <v>25</v>
      </c>
      <c r="N28" s="407">
        <v>1</v>
      </c>
      <c r="O28" s="402"/>
      <c r="P28" s="402">
        <v>4</v>
      </c>
      <c r="Q28" s="402"/>
      <c r="R28" s="444"/>
      <c r="S28" s="653"/>
      <c r="T28" s="656"/>
      <c r="U28" s="367">
        <f t="shared" si="1"/>
        <v>5.2476910159529808E-3</v>
      </c>
      <c r="V28" s="659"/>
      <c r="W28" s="417"/>
      <c r="X28" s="438">
        <f t="shared" si="2"/>
        <v>5</v>
      </c>
      <c r="Y28" s="366"/>
      <c r="Z28" s="380"/>
      <c r="AA28" s="380"/>
      <c r="AB28" s="366"/>
      <c r="AC28" s="380"/>
      <c r="AD28" s="380"/>
      <c r="AE28" s="366"/>
      <c r="AF28" s="380"/>
      <c r="AG28" s="380"/>
      <c r="AH28" s="398"/>
      <c r="AI28" s="530">
        <v>0.46</v>
      </c>
      <c r="AJ28" s="522">
        <v>0.41</v>
      </c>
      <c r="AK28" s="463">
        <f t="shared" si="3"/>
        <v>13.218390804597702</v>
      </c>
      <c r="AL28" s="463">
        <f t="shared" si="4"/>
        <v>11.781609195402298</v>
      </c>
    </row>
    <row r="29" spans="1:38" s="354" customFormat="1" ht="13" customHeight="1">
      <c r="A29" s="105">
        <v>20</v>
      </c>
      <c r="B29" s="354" t="s">
        <v>31</v>
      </c>
      <c r="C29" s="354" t="s">
        <v>5</v>
      </c>
      <c r="D29" s="354" t="s">
        <v>6</v>
      </c>
      <c r="E29" s="354" t="s">
        <v>225</v>
      </c>
      <c r="F29" s="382" t="s">
        <v>224</v>
      </c>
      <c r="G29" s="348">
        <v>42435</v>
      </c>
      <c r="H29" s="348"/>
      <c r="I29" s="339">
        <v>2</v>
      </c>
      <c r="J29" s="362">
        <v>17</v>
      </c>
      <c r="K29" s="448">
        <v>5</v>
      </c>
      <c r="L29" s="448">
        <v>3</v>
      </c>
      <c r="M29" s="362">
        <f t="shared" si="5"/>
        <v>25</v>
      </c>
      <c r="N29" s="406">
        <v>1</v>
      </c>
      <c r="O29" s="372"/>
      <c r="P29" s="372">
        <v>4</v>
      </c>
      <c r="Q29" s="372"/>
      <c r="R29" s="442"/>
      <c r="S29" s="358">
        <f>M29</f>
        <v>25</v>
      </c>
      <c r="T29" s="431">
        <f>T26+S29</f>
        <v>1155</v>
      </c>
      <c r="U29" s="365">
        <f t="shared" si="1"/>
        <v>5.2476910159529808E-3</v>
      </c>
      <c r="V29" s="409">
        <f>T29/U69</f>
        <v>0.24244332493702772</v>
      </c>
      <c r="W29" s="417"/>
      <c r="X29" s="461">
        <f t="shared" si="2"/>
        <v>5</v>
      </c>
      <c r="Y29" s="362"/>
      <c r="Z29" s="382"/>
      <c r="AA29" s="382"/>
      <c r="AB29" s="362"/>
      <c r="AC29" s="382"/>
      <c r="AD29" s="382"/>
      <c r="AE29" s="362"/>
      <c r="AF29" s="382"/>
      <c r="AG29" s="382"/>
      <c r="AH29" s="398"/>
      <c r="AI29" s="528">
        <v>0.52</v>
      </c>
      <c r="AJ29" s="520">
        <v>0.36</v>
      </c>
      <c r="AK29" s="524">
        <f t="shared" si="3"/>
        <v>14.772727272727273</v>
      </c>
      <c r="AL29" s="524">
        <f t="shared" si="4"/>
        <v>10.227272727272727</v>
      </c>
    </row>
    <row r="30" spans="1:38" s="345" customFormat="1" ht="13" customHeight="1">
      <c r="A30" s="105">
        <v>21</v>
      </c>
      <c r="B30" s="345" t="s">
        <v>163</v>
      </c>
      <c r="C30" s="345" t="s">
        <v>8</v>
      </c>
      <c r="D30" s="345" t="s">
        <v>10</v>
      </c>
      <c r="F30" s="378"/>
      <c r="G30" s="346">
        <v>42437</v>
      </c>
      <c r="H30" s="346"/>
      <c r="I30" s="338"/>
      <c r="J30" s="357"/>
      <c r="K30" s="447">
        <v>12</v>
      </c>
      <c r="L30" s="447">
        <v>1</v>
      </c>
      <c r="M30" s="357">
        <f t="shared" si="5"/>
        <v>13</v>
      </c>
      <c r="N30" s="357"/>
      <c r="O30" s="368"/>
      <c r="P30" s="368">
        <v>4</v>
      </c>
      <c r="Q30" s="368"/>
      <c r="R30" s="441"/>
      <c r="S30" s="358">
        <f>M30</f>
        <v>13</v>
      </c>
      <c r="T30" s="432">
        <f>T29+S30</f>
        <v>1168</v>
      </c>
      <c r="U30" s="361">
        <f t="shared" si="1"/>
        <v>2.7287993282955501E-3</v>
      </c>
      <c r="V30" s="360">
        <f>T30/U69</f>
        <v>0.24517212426532325</v>
      </c>
      <c r="W30" s="417"/>
      <c r="X30" s="460">
        <f t="shared" si="2"/>
        <v>4</v>
      </c>
      <c r="Y30" s="357"/>
      <c r="Z30" s="378"/>
      <c r="AA30" s="378"/>
      <c r="AB30" s="357"/>
      <c r="AC30" s="378"/>
      <c r="AD30" s="378"/>
      <c r="AE30" s="357"/>
      <c r="AF30" s="378"/>
      <c r="AG30" s="378"/>
      <c r="AH30" s="398"/>
      <c r="AI30" s="519"/>
      <c r="AJ30" s="519"/>
      <c r="AK30" s="524"/>
      <c r="AL30" s="524"/>
    </row>
    <row r="31" spans="1:38" s="354" customFormat="1" ht="13" customHeight="1">
      <c r="A31" s="105">
        <v>22</v>
      </c>
      <c r="B31" s="354" t="s">
        <v>35</v>
      </c>
      <c r="C31" s="354" t="s">
        <v>8</v>
      </c>
      <c r="D31" s="354" t="s">
        <v>10</v>
      </c>
      <c r="E31" s="354" t="s">
        <v>223</v>
      </c>
      <c r="F31" s="616">
        <v>42408</v>
      </c>
      <c r="G31" s="348">
        <v>42437</v>
      </c>
      <c r="H31" s="348"/>
      <c r="I31" s="339">
        <v>14</v>
      </c>
      <c r="J31" s="362">
        <v>85</v>
      </c>
      <c r="K31" s="448">
        <v>28</v>
      </c>
      <c r="L31" s="448">
        <v>17</v>
      </c>
      <c r="M31" s="362">
        <f t="shared" si="5"/>
        <v>130</v>
      </c>
      <c r="N31" s="406">
        <v>4</v>
      </c>
      <c r="O31" s="372">
        <v>2</v>
      </c>
      <c r="P31" s="372">
        <v>12</v>
      </c>
      <c r="Q31" s="372"/>
      <c r="R31" s="442"/>
      <c r="S31" s="651">
        <f>SUM(M31:M32)</f>
        <v>166</v>
      </c>
      <c r="T31" s="654">
        <f>T30+S31</f>
        <v>1334</v>
      </c>
      <c r="U31" s="365">
        <f t="shared" si="1"/>
        <v>2.7287993282955499E-2</v>
      </c>
      <c r="V31" s="657">
        <f>T31/U69</f>
        <v>0.28001679261125106</v>
      </c>
      <c r="W31" s="417"/>
      <c r="X31" s="461">
        <f t="shared" si="2"/>
        <v>18</v>
      </c>
      <c r="Y31" s="362"/>
      <c r="Z31" s="382"/>
      <c r="AA31" s="382"/>
      <c r="AB31" s="362"/>
      <c r="AC31" s="382"/>
      <c r="AD31" s="382"/>
      <c r="AE31" s="362"/>
      <c r="AF31" s="382"/>
      <c r="AG31" s="382"/>
      <c r="AH31" s="398"/>
      <c r="AI31" s="520">
        <v>0.39</v>
      </c>
      <c r="AJ31" s="520">
        <v>0.5</v>
      </c>
      <c r="AK31" s="525">
        <f t="shared" si="3"/>
        <v>56.966292134831463</v>
      </c>
      <c r="AL31" s="525">
        <f t="shared" si="4"/>
        <v>73.033707865168537</v>
      </c>
    </row>
    <row r="32" spans="1:38" s="349" customFormat="1" ht="13" customHeight="1">
      <c r="A32" s="105">
        <v>23</v>
      </c>
      <c r="B32" s="349" t="s">
        <v>36</v>
      </c>
      <c r="C32" s="349" t="s">
        <v>8</v>
      </c>
      <c r="D32" s="349" t="s">
        <v>10</v>
      </c>
      <c r="E32" s="349" t="s">
        <v>223</v>
      </c>
      <c r="F32" s="622">
        <v>42406</v>
      </c>
      <c r="G32" s="350">
        <v>42437</v>
      </c>
      <c r="H32" s="350"/>
      <c r="I32" s="340">
        <v>4</v>
      </c>
      <c r="J32" s="366">
        <v>23</v>
      </c>
      <c r="K32" s="450">
        <v>8</v>
      </c>
      <c r="L32" s="450">
        <v>5</v>
      </c>
      <c r="M32" s="366">
        <f t="shared" si="5"/>
        <v>36</v>
      </c>
      <c r="N32" s="407">
        <v>1</v>
      </c>
      <c r="O32" s="402"/>
      <c r="P32" s="402">
        <v>4</v>
      </c>
      <c r="Q32" s="402"/>
      <c r="R32" s="444"/>
      <c r="S32" s="653"/>
      <c r="T32" s="656"/>
      <c r="U32" s="367">
        <f t="shared" si="1"/>
        <v>7.556675062972292E-3</v>
      </c>
      <c r="V32" s="659"/>
      <c r="W32" s="417"/>
      <c r="X32" s="438">
        <f t="shared" si="2"/>
        <v>5</v>
      </c>
      <c r="Y32" s="366"/>
      <c r="Z32" s="380"/>
      <c r="AA32" s="380"/>
      <c r="AB32" s="366"/>
      <c r="AC32" s="380"/>
      <c r="AD32" s="380"/>
      <c r="AE32" s="366"/>
      <c r="AF32" s="380"/>
      <c r="AG32" s="380"/>
      <c r="AH32" s="398"/>
      <c r="AI32" s="522">
        <v>0.28000000000000003</v>
      </c>
      <c r="AJ32" s="522">
        <v>0.54</v>
      </c>
      <c r="AK32" s="463">
        <f t="shared" si="3"/>
        <v>12.29268292682927</v>
      </c>
      <c r="AL32" s="463">
        <f t="shared" si="4"/>
        <v>23.707317073170731</v>
      </c>
    </row>
    <row r="33" spans="1:38" s="354" customFormat="1" ht="13" customHeight="1">
      <c r="A33" s="105">
        <v>24</v>
      </c>
      <c r="B33" s="354" t="s">
        <v>41</v>
      </c>
      <c r="C33" s="354" t="s">
        <v>8</v>
      </c>
      <c r="D33" s="354" t="s">
        <v>6</v>
      </c>
      <c r="E33" s="352" t="s">
        <v>225</v>
      </c>
      <c r="F33" s="616">
        <v>42416</v>
      </c>
      <c r="G33" s="348">
        <v>42444</v>
      </c>
      <c r="H33" s="348"/>
      <c r="I33" s="339">
        <v>27</v>
      </c>
      <c r="J33" s="362">
        <v>140</v>
      </c>
      <c r="K33" s="448">
        <v>46</v>
      </c>
      <c r="L33" s="448">
        <v>28</v>
      </c>
      <c r="M33" s="362">
        <f t="shared" si="5"/>
        <v>214</v>
      </c>
      <c r="N33" s="406">
        <v>9</v>
      </c>
      <c r="O33" s="372">
        <v>1</v>
      </c>
      <c r="P33" s="372">
        <v>21</v>
      </c>
      <c r="Q33" s="372"/>
      <c r="R33" s="442">
        <v>1</v>
      </c>
      <c r="S33" s="651">
        <f>SUM(M33:M38)</f>
        <v>697</v>
      </c>
      <c r="T33" s="654">
        <f>T31+S33</f>
        <v>2031</v>
      </c>
      <c r="U33" s="365">
        <f t="shared" si="1"/>
        <v>4.4920235096557515E-2</v>
      </c>
      <c r="V33" s="657">
        <f>T33/U69</f>
        <v>0.42632241813602018</v>
      </c>
      <c r="W33" s="417"/>
      <c r="X33" s="461">
        <f t="shared" si="2"/>
        <v>32</v>
      </c>
      <c r="Y33" s="362"/>
      <c r="Z33" s="382"/>
      <c r="AA33" s="382"/>
      <c r="AB33" s="362"/>
      <c r="AC33" s="382"/>
      <c r="AD33" s="382"/>
      <c r="AE33" s="362"/>
      <c r="AF33" s="382"/>
      <c r="AG33" s="382"/>
      <c r="AH33" s="398"/>
      <c r="AI33" s="520">
        <v>0.32</v>
      </c>
      <c r="AJ33" s="520">
        <v>0.56000000000000005</v>
      </c>
      <c r="AK33" s="525">
        <f t="shared" si="3"/>
        <v>77.818181818181813</v>
      </c>
      <c r="AL33" s="525">
        <f t="shared" si="4"/>
        <v>136.18181818181819</v>
      </c>
    </row>
    <row r="34" spans="1:38" s="354" customFormat="1" ht="13" customHeight="1">
      <c r="A34" s="105">
        <v>25</v>
      </c>
      <c r="B34" s="354" t="s">
        <v>42</v>
      </c>
      <c r="C34" s="354" t="s">
        <v>8</v>
      </c>
      <c r="D34" s="354" t="s">
        <v>6</v>
      </c>
      <c r="E34" s="354" t="s">
        <v>225</v>
      </c>
      <c r="F34" s="382" t="s">
        <v>224</v>
      </c>
      <c r="G34" s="348">
        <v>42444</v>
      </c>
      <c r="H34" s="348"/>
      <c r="I34" s="339">
        <v>18</v>
      </c>
      <c r="J34" s="362">
        <v>102</v>
      </c>
      <c r="K34" s="448">
        <v>34</v>
      </c>
      <c r="L34" s="448">
        <v>20</v>
      </c>
      <c r="M34" s="362">
        <f t="shared" si="5"/>
        <v>156</v>
      </c>
      <c r="N34" s="406">
        <v>9</v>
      </c>
      <c r="O34" s="372">
        <v>1</v>
      </c>
      <c r="P34" s="372">
        <v>15</v>
      </c>
      <c r="Q34" s="372"/>
      <c r="R34" s="442">
        <v>1</v>
      </c>
      <c r="S34" s="652"/>
      <c r="T34" s="655"/>
      <c r="U34" s="365">
        <f t="shared" si="1"/>
        <v>3.2745591939546598E-2</v>
      </c>
      <c r="V34" s="658"/>
      <c r="W34" s="417"/>
      <c r="X34" s="461">
        <f t="shared" si="2"/>
        <v>26</v>
      </c>
      <c r="Y34" s="362"/>
      <c r="Z34" s="382"/>
      <c r="AA34" s="382"/>
      <c r="AB34" s="362"/>
      <c r="AC34" s="382"/>
      <c r="AD34" s="382"/>
      <c r="AE34" s="362"/>
      <c r="AF34" s="382"/>
      <c r="AG34" s="382"/>
      <c r="AH34" s="398"/>
      <c r="AI34" s="520">
        <v>0.38</v>
      </c>
      <c r="AJ34" s="520">
        <v>0.51</v>
      </c>
      <c r="AK34" s="525">
        <f t="shared" si="3"/>
        <v>66.606741573033702</v>
      </c>
      <c r="AL34" s="525">
        <f t="shared" si="4"/>
        <v>89.393258426966298</v>
      </c>
    </row>
    <row r="35" spans="1:38" s="354" customFormat="1" ht="13" customHeight="1">
      <c r="A35" s="105">
        <v>26</v>
      </c>
      <c r="B35" s="354" t="s">
        <v>43</v>
      </c>
      <c r="C35" s="354" t="s">
        <v>8</v>
      </c>
      <c r="D35" s="354" t="s">
        <v>10</v>
      </c>
      <c r="E35" s="354" t="s">
        <v>223</v>
      </c>
      <c r="F35" s="616">
        <v>42417</v>
      </c>
      <c r="G35" s="348">
        <v>42444</v>
      </c>
      <c r="H35" s="348"/>
      <c r="I35" s="339">
        <v>8</v>
      </c>
      <c r="J35" s="362">
        <v>47</v>
      </c>
      <c r="K35" s="448">
        <v>15</v>
      </c>
      <c r="L35" s="448">
        <v>9</v>
      </c>
      <c r="M35" s="362">
        <f t="shared" si="5"/>
        <v>71</v>
      </c>
      <c r="N35" s="406">
        <v>2</v>
      </c>
      <c r="O35" s="372">
        <v>1</v>
      </c>
      <c r="P35" s="372">
        <v>8</v>
      </c>
      <c r="Q35" s="372">
        <v>1</v>
      </c>
      <c r="R35" s="442">
        <v>1</v>
      </c>
      <c r="S35" s="652"/>
      <c r="T35" s="655"/>
      <c r="U35" s="365">
        <f t="shared" si="1"/>
        <v>1.4903442485306465E-2</v>
      </c>
      <c r="V35" s="658"/>
      <c r="W35" s="417"/>
      <c r="X35" s="461">
        <f t="shared" si="2"/>
        <v>13</v>
      </c>
      <c r="Y35" s="362"/>
      <c r="Z35" s="382"/>
      <c r="AA35" s="382"/>
      <c r="AB35" s="362"/>
      <c r="AC35" s="382"/>
      <c r="AD35" s="382"/>
      <c r="AE35" s="362"/>
      <c r="AF35" s="382"/>
      <c r="AG35" s="382"/>
      <c r="AH35" s="398"/>
      <c r="AI35" s="520">
        <v>0.4</v>
      </c>
      <c r="AJ35" s="520">
        <v>0.47</v>
      </c>
      <c r="AK35" s="525">
        <f t="shared" si="3"/>
        <v>32.643678160919542</v>
      </c>
      <c r="AL35" s="525">
        <f t="shared" si="4"/>
        <v>38.356321839080458</v>
      </c>
    </row>
    <row r="36" spans="1:38" s="354" customFormat="1" ht="13" customHeight="1">
      <c r="A36" s="105">
        <v>27</v>
      </c>
      <c r="B36" s="354" t="s">
        <v>44</v>
      </c>
      <c r="C36" s="354" t="s">
        <v>8</v>
      </c>
      <c r="D36" s="354" t="s">
        <v>162</v>
      </c>
      <c r="E36" s="354" t="s">
        <v>226</v>
      </c>
      <c r="F36" s="616">
        <v>42419</v>
      </c>
      <c r="G36" s="348">
        <v>42444</v>
      </c>
      <c r="H36" s="348"/>
      <c r="I36" s="339">
        <v>13</v>
      </c>
      <c r="J36" s="362">
        <v>70</v>
      </c>
      <c r="K36" s="448">
        <v>23</v>
      </c>
      <c r="L36" s="448">
        <v>14</v>
      </c>
      <c r="M36" s="362">
        <f t="shared" si="5"/>
        <v>107</v>
      </c>
      <c r="N36" s="406">
        <v>3</v>
      </c>
      <c r="O36" s="372"/>
      <c r="P36" s="372">
        <v>11</v>
      </c>
      <c r="Q36" s="372"/>
      <c r="R36" s="442"/>
      <c r="S36" s="652"/>
      <c r="T36" s="655"/>
      <c r="U36" s="365">
        <f t="shared" si="1"/>
        <v>2.2460117548278757E-2</v>
      </c>
      <c r="V36" s="658"/>
      <c r="W36" s="417"/>
      <c r="X36" s="461">
        <f t="shared" si="2"/>
        <v>14</v>
      </c>
      <c r="Y36" s="362"/>
      <c r="Z36" s="382"/>
      <c r="AA36" s="382"/>
      <c r="AB36" s="362"/>
      <c r="AC36" s="382"/>
      <c r="AD36" s="382"/>
      <c r="AE36" s="362"/>
      <c r="AF36" s="382"/>
      <c r="AG36" s="382"/>
      <c r="AH36" s="398"/>
      <c r="AI36" s="520">
        <v>0.31</v>
      </c>
      <c r="AJ36" s="520">
        <v>0.53</v>
      </c>
      <c r="AK36" s="525">
        <f t="shared" si="3"/>
        <v>39.488095238095234</v>
      </c>
      <c r="AL36" s="525">
        <f t="shared" si="4"/>
        <v>67.511904761904759</v>
      </c>
    </row>
    <row r="37" spans="1:38" s="354" customFormat="1" ht="13" customHeight="1">
      <c r="A37" s="105">
        <v>28</v>
      </c>
      <c r="B37" s="354" t="s">
        <v>45</v>
      </c>
      <c r="C37" s="354" t="s">
        <v>5</v>
      </c>
      <c r="D37" s="354" t="s">
        <v>6</v>
      </c>
      <c r="F37" s="382"/>
      <c r="G37" s="414">
        <v>42444</v>
      </c>
      <c r="H37" s="348"/>
      <c r="I37" s="339"/>
      <c r="J37" s="362"/>
      <c r="K37" s="448">
        <v>6</v>
      </c>
      <c r="L37" s="448"/>
      <c r="M37" s="362">
        <f t="shared" si="5"/>
        <v>6</v>
      </c>
      <c r="N37" s="362">
        <v>1</v>
      </c>
      <c r="O37" s="372"/>
      <c r="P37" s="372">
        <v>4</v>
      </c>
      <c r="Q37" s="372"/>
      <c r="R37" s="442"/>
      <c r="S37" s="652"/>
      <c r="T37" s="655"/>
      <c r="U37" s="365">
        <f t="shared" si="1"/>
        <v>1.2594458438287153E-3</v>
      </c>
      <c r="V37" s="658"/>
      <c r="W37" s="417"/>
      <c r="X37" s="461">
        <f t="shared" si="2"/>
        <v>5</v>
      </c>
      <c r="Y37" s="362"/>
      <c r="Z37" s="382"/>
      <c r="AA37" s="382"/>
      <c r="AB37" s="362"/>
      <c r="AC37" s="382"/>
      <c r="AD37" s="382"/>
      <c r="AE37" s="362"/>
      <c r="AF37" s="382"/>
      <c r="AG37" s="382"/>
      <c r="AH37" s="398"/>
      <c r="AI37" s="520"/>
      <c r="AJ37" s="520"/>
      <c r="AK37" s="525"/>
      <c r="AL37" s="525"/>
    </row>
    <row r="38" spans="1:38" s="354" customFormat="1" ht="13" customHeight="1">
      <c r="A38" s="105">
        <v>29</v>
      </c>
      <c r="B38" s="354" t="s">
        <v>47</v>
      </c>
      <c r="C38" s="354" t="s">
        <v>8</v>
      </c>
      <c r="D38" s="354" t="s">
        <v>10</v>
      </c>
      <c r="E38" s="354" t="s">
        <v>223</v>
      </c>
      <c r="F38" s="616">
        <v>42416</v>
      </c>
      <c r="G38" s="348">
        <v>42444</v>
      </c>
      <c r="H38" s="348"/>
      <c r="I38" s="339">
        <v>16</v>
      </c>
      <c r="J38" s="362">
        <v>93</v>
      </c>
      <c r="K38" s="448">
        <v>31</v>
      </c>
      <c r="L38" s="448">
        <v>19</v>
      </c>
      <c r="M38" s="362">
        <f t="shared" si="5"/>
        <v>143</v>
      </c>
      <c r="N38" s="362">
        <v>4</v>
      </c>
      <c r="O38" s="372">
        <v>1</v>
      </c>
      <c r="P38" s="372">
        <v>10</v>
      </c>
      <c r="Q38" s="372"/>
      <c r="R38" s="442">
        <v>1</v>
      </c>
      <c r="S38" s="653"/>
      <c r="T38" s="656"/>
      <c r="U38" s="365">
        <f t="shared" si="1"/>
        <v>3.001679261125105E-2</v>
      </c>
      <c r="V38" s="659"/>
      <c r="W38" s="417"/>
      <c r="X38" s="461">
        <f t="shared" si="2"/>
        <v>16</v>
      </c>
      <c r="Y38" s="362"/>
      <c r="Z38" s="382"/>
      <c r="AA38" s="382"/>
      <c r="AB38" s="362"/>
      <c r="AC38" s="382"/>
      <c r="AD38" s="382"/>
      <c r="AE38" s="362"/>
      <c r="AF38" s="382"/>
      <c r="AG38" s="382"/>
      <c r="AH38" s="398"/>
      <c r="AI38" s="520">
        <v>0.41</v>
      </c>
      <c r="AJ38" s="520">
        <v>0.48</v>
      </c>
      <c r="AK38" s="525">
        <f t="shared" si="3"/>
        <v>65.876404494382029</v>
      </c>
      <c r="AL38" s="525">
        <f t="shared" si="4"/>
        <v>77.123595505617985</v>
      </c>
    </row>
    <row r="39" spans="1:38" s="352" customFormat="1" ht="13" customHeight="1">
      <c r="A39" s="105">
        <v>30</v>
      </c>
      <c r="B39" s="352" t="s">
        <v>50</v>
      </c>
      <c r="C39" s="352" t="s">
        <v>8</v>
      </c>
      <c r="D39" s="352" t="s">
        <v>6</v>
      </c>
      <c r="E39" s="352" t="s">
        <v>225</v>
      </c>
      <c r="F39" s="617">
        <v>42422</v>
      </c>
      <c r="G39" s="353">
        <v>42451</v>
      </c>
      <c r="H39" s="353"/>
      <c r="I39" s="341">
        <v>9</v>
      </c>
      <c r="J39" s="363">
        <v>50</v>
      </c>
      <c r="K39" s="449">
        <v>16</v>
      </c>
      <c r="L39" s="449">
        <v>9</v>
      </c>
      <c r="M39" s="363">
        <f t="shared" si="5"/>
        <v>75</v>
      </c>
      <c r="N39" s="415">
        <v>4</v>
      </c>
      <c r="O39" s="403"/>
      <c r="P39" s="403">
        <v>6</v>
      </c>
      <c r="Q39" s="403"/>
      <c r="R39" s="443"/>
      <c r="S39" s="651">
        <f>SUM(M39:M41)</f>
        <v>131</v>
      </c>
      <c r="T39" s="654">
        <f>T33+S39</f>
        <v>2162</v>
      </c>
      <c r="U39" s="364">
        <f t="shared" si="1"/>
        <v>1.5743073047858942E-2</v>
      </c>
      <c r="V39" s="657">
        <f>T39/U69</f>
        <v>0.45382031905961379</v>
      </c>
      <c r="W39" s="417"/>
      <c r="X39" s="462">
        <f t="shared" si="2"/>
        <v>10</v>
      </c>
      <c r="Y39" s="363"/>
      <c r="Z39" s="381"/>
      <c r="AA39" s="381"/>
      <c r="AB39" s="363"/>
      <c r="AC39" s="381"/>
      <c r="AD39" s="381"/>
      <c r="AE39" s="363"/>
      <c r="AF39" s="381"/>
      <c r="AG39" s="381"/>
      <c r="AH39" s="398"/>
      <c r="AI39" s="521">
        <v>0.39</v>
      </c>
      <c r="AJ39" s="521">
        <v>0.51</v>
      </c>
      <c r="AK39" s="526">
        <f t="shared" si="3"/>
        <v>32.5</v>
      </c>
      <c r="AL39" s="526">
        <f t="shared" si="4"/>
        <v>42.5</v>
      </c>
    </row>
    <row r="40" spans="1:38" s="354" customFormat="1" ht="13" customHeight="1">
      <c r="A40" s="105">
        <v>31</v>
      </c>
      <c r="B40" s="354" t="s">
        <v>34</v>
      </c>
      <c r="C40" s="354" t="s">
        <v>5</v>
      </c>
      <c r="D40" s="354" t="s">
        <v>10</v>
      </c>
      <c r="E40" s="354" t="s">
        <v>223</v>
      </c>
      <c r="F40" s="382" t="s">
        <v>224</v>
      </c>
      <c r="G40" s="348">
        <v>42451</v>
      </c>
      <c r="H40" s="348"/>
      <c r="I40" s="339">
        <v>2</v>
      </c>
      <c r="J40" s="362">
        <v>15</v>
      </c>
      <c r="K40" s="448">
        <v>5</v>
      </c>
      <c r="L40" s="448">
        <v>3</v>
      </c>
      <c r="M40" s="362">
        <f t="shared" si="5"/>
        <v>23</v>
      </c>
      <c r="N40" s="406"/>
      <c r="O40" s="372"/>
      <c r="P40" s="372">
        <v>4</v>
      </c>
      <c r="Q40" s="372"/>
      <c r="R40" s="442"/>
      <c r="S40" s="652"/>
      <c r="T40" s="655"/>
      <c r="U40" s="365">
        <f t="shared" si="1"/>
        <v>4.8278757346767419E-3</v>
      </c>
      <c r="V40" s="658"/>
      <c r="W40" s="417"/>
      <c r="X40" s="461">
        <f t="shared" si="2"/>
        <v>4</v>
      </c>
      <c r="Y40" s="362"/>
      <c r="Z40" s="382"/>
      <c r="AA40" s="382"/>
      <c r="AB40" s="362"/>
      <c r="AC40" s="382"/>
      <c r="AD40" s="382"/>
      <c r="AE40" s="362"/>
      <c r="AF40" s="382"/>
      <c r="AG40" s="382"/>
      <c r="AH40" s="398"/>
      <c r="AI40" s="528">
        <v>0.51</v>
      </c>
      <c r="AJ40" s="520">
        <v>0.37</v>
      </c>
      <c r="AK40" s="525">
        <f t="shared" si="3"/>
        <v>13.329545454545455</v>
      </c>
      <c r="AL40" s="525">
        <f t="shared" si="4"/>
        <v>9.670454545454545</v>
      </c>
    </row>
    <row r="41" spans="1:38" s="349" customFormat="1" ht="13" customHeight="1">
      <c r="A41" s="105">
        <v>32</v>
      </c>
      <c r="B41" s="349" t="s">
        <v>51</v>
      </c>
      <c r="C41" s="349" t="s">
        <v>5</v>
      </c>
      <c r="D41" s="416" t="s">
        <v>161</v>
      </c>
      <c r="E41" s="349" t="s">
        <v>227</v>
      </c>
      <c r="F41" s="622">
        <v>42422</v>
      </c>
      <c r="G41" s="350">
        <v>42451</v>
      </c>
      <c r="H41" s="350"/>
      <c r="I41" s="340">
        <v>4</v>
      </c>
      <c r="J41" s="366">
        <v>22</v>
      </c>
      <c r="K41" s="450">
        <v>7</v>
      </c>
      <c r="L41" s="450">
        <v>4</v>
      </c>
      <c r="M41" s="366">
        <f t="shared" si="5"/>
        <v>33</v>
      </c>
      <c r="N41" s="407"/>
      <c r="O41" s="402"/>
      <c r="P41" s="402">
        <v>4</v>
      </c>
      <c r="Q41" s="402"/>
      <c r="R41" s="444"/>
      <c r="S41" s="653"/>
      <c r="T41" s="656"/>
      <c r="U41" s="367">
        <f t="shared" si="1"/>
        <v>6.9269521410579345E-3</v>
      </c>
      <c r="V41" s="659"/>
      <c r="W41" s="417"/>
      <c r="X41" s="438">
        <f t="shared" si="2"/>
        <v>4</v>
      </c>
      <c r="Y41" s="366"/>
      <c r="Z41" s="380"/>
      <c r="AA41" s="380"/>
      <c r="AB41" s="366"/>
      <c r="AC41" s="380"/>
      <c r="AD41" s="380"/>
      <c r="AE41" s="366"/>
      <c r="AF41" s="380"/>
      <c r="AG41" s="380"/>
      <c r="AH41" s="398"/>
      <c r="AI41" s="530">
        <v>0.54</v>
      </c>
      <c r="AJ41" s="522">
        <v>0.39</v>
      </c>
      <c r="AK41" s="463">
        <f t="shared" si="3"/>
        <v>19.161290322580644</v>
      </c>
      <c r="AL41" s="463">
        <f t="shared" si="4"/>
        <v>13.838709677419356</v>
      </c>
    </row>
    <row r="42" spans="1:38" s="354" customFormat="1" ht="13" customHeight="1">
      <c r="A42" s="105">
        <v>33</v>
      </c>
      <c r="B42" s="354" t="s">
        <v>15</v>
      </c>
      <c r="C42" s="354" t="s">
        <v>5</v>
      </c>
      <c r="D42" s="354" t="s">
        <v>6</v>
      </c>
      <c r="E42" s="354" t="s">
        <v>225</v>
      </c>
      <c r="F42" s="382" t="s">
        <v>224</v>
      </c>
      <c r="G42" s="348">
        <v>42455</v>
      </c>
      <c r="H42" s="348"/>
      <c r="I42" s="339">
        <v>1</v>
      </c>
      <c r="J42" s="362">
        <v>10</v>
      </c>
      <c r="K42" s="448">
        <v>4</v>
      </c>
      <c r="L42" s="448">
        <v>2</v>
      </c>
      <c r="M42" s="362">
        <f t="shared" si="5"/>
        <v>16</v>
      </c>
      <c r="N42" s="406"/>
      <c r="O42" s="372"/>
      <c r="P42" s="372">
        <v>4</v>
      </c>
      <c r="Q42" s="372"/>
      <c r="R42" s="442"/>
      <c r="S42" s="651">
        <f>SUM(M42:M44)</f>
        <v>142</v>
      </c>
      <c r="T42" s="654">
        <f>T39+S42</f>
        <v>2304</v>
      </c>
      <c r="U42" s="365">
        <f t="shared" ref="U42:U63" si="6">M42/U$69</f>
        <v>3.3585222502099076E-3</v>
      </c>
      <c r="V42" s="657">
        <f>T42/U69</f>
        <v>0.48362720403022669</v>
      </c>
      <c r="W42" s="417"/>
      <c r="X42" s="461">
        <f t="shared" si="2"/>
        <v>4</v>
      </c>
      <c r="Y42" s="362"/>
      <c r="Z42" s="382"/>
      <c r="AA42" s="382"/>
      <c r="AB42" s="362"/>
      <c r="AC42" s="382"/>
      <c r="AD42" s="382"/>
      <c r="AE42" s="362"/>
      <c r="AF42" s="382"/>
      <c r="AG42" s="382"/>
      <c r="AH42" s="398"/>
      <c r="AI42" s="528">
        <v>0.46</v>
      </c>
      <c r="AJ42" s="520">
        <v>0.41</v>
      </c>
      <c r="AK42" s="525">
        <f t="shared" si="3"/>
        <v>8.4597701149425291</v>
      </c>
      <c r="AL42" s="525">
        <f t="shared" si="4"/>
        <v>7.5402298850574709</v>
      </c>
    </row>
    <row r="43" spans="1:38" s="354" customFormat="1" ht="13" customHeight="1">
      <c r="A43" s="105">
        <v>34</v>
      </c>
      <c r="B43" s="354" t="s">
        <v>33</v>
      </c>
      <c r="C43" s="354" t="s">
        <v>5</v>
      </c>
      <c r="D43" s="354" t="s">
        <v>162</v>
      </c>
      <c r="E43" s="354" t="s">
        <v>225</v>
      </c>
      <c r="F43" s="616" t="s">
        <v>224</v>
      </c>
      <c r="G43" s="348">
        <v>42455</v>
      </c>
      <c r="H43" s="348"/>
      <c r="I43" s="339">
        <v>2</v>
      </c>
      <c r="J43" s="362">
        <v>16</v>
      </c>
      <c r="K43" s="448">
        <v>6</v>
      </c>
      <c r="L43" s="448">
        <v>3</v>
      </c>
      <c r="M43" s="362">
        <f t="shared" si="5"/>
        <v>25</v>
      </c>
      <c r="N43" s="406">
        <v>2</v>
      </c>
      <c r="O43" s="372">
        <v>1</v>
      </c>
      <c r="P43" s="372">
        <v>5</v>
      </c>
      <c r="Q43" s="372">
        <v>1</v>
      </c>
      <c r="R43" s="442"/>
      <c r="S43" s="652"/>
      <c r="T43" s="655"/>
      <c r="U43" s="365">
        <f t="shared" si="6"/>
        <v>5.2476910159529808E-3</v>
      </c>
      <c r="V43" s="658"/>
      <c r="W43" s="417"/>
      <c r="X43" s="461">
        <f t="shared" si="2"/>
        <v>9</v>
      </c>
      <c r="Y43" s="362"/>
      <c r="Z43" s="382"/>
      <c r="AA43" s="382"/>
      <c r="AB43" s="362"/>
      <c r="AC43" s="382"/>
      <c r="AD43" s="382"/>
      <c r="AE43" s="362"/>
      <c r="AF43" s="382"/>
      <c r="AG43" s="382"/>
      <c r="AH43" s="398"/>
      <c r="AI43" s="520">
        <v>0.4</v>
      </c>
      <c r="AJ43" s="520">
        <v>0.48</v>
      </c>
      <c r="AK43" s="525">
        <f t="shared" si="3"/>
        <v>11.363636363636363</v>
      </c>
      <c r="AL43" s="525">
        <f t="shared" si="4"/>
        <v>13.636363636363637</v>
      </c>
    </row>
    <row r="44" spans="1:38" s="354" customFormat="1" ht="13" customHeight="1">
      <c r="A44" s="105">
        <v>35</v>
      </c>
      <c r="B44" s="354" t="s">
        <v>12</v>
      </c>
      <c r="C44" s="354" t="s">
        <v>5</v>
      </c>
      <c r="D44" s="354" t="s">
        <v>10</v>
      </c>
      <c r="E44" s="354" t="s">
        <v>223</v>
      </c>
      <c r="F44" s="616">
        <v>42455</v>
      </c>
      <c r="G44" s="348">
        <v>42455</v>
      </c>
      <c r="H44" s="348"/>
      <c r="I44" s="339">
        <v>10</v>
      </c>
      <c r="J44" s="362">
        <v>67</v>
      </c>
      <c r="K44" s="448">
        <v>22</v>
      </c>
      <c r="L44" s="448">
        <v>12</v>
      </c>
      <c r="M44" s="362">
        <f t="shared" si="5"/>
        <v>101</v>
      </c>
      <c r="N44" s="406">
        <v>6</v>
      </c>
      <c r="O44" s="372">
        <v>2</v>
      </c>
      <c r="P44" s="372">
        <v>8</v>
      </c>
      <c r="Q44" s="372">
        <v>1</v>
      </c>
      <c r="R44" s="442"/>
      <c r="S44" s="652"/>
      <c r="T44" s="655"/>
      <c r="U44" s="365">
        <f t="shared" si="6"/>
        <v>2.1200671704450041E-2</v>
      </c>
      <c r="V44" s="658"/>
      <c r="W44" s="417"/>
      <c r="X44" s="461">
        <f t="shared" si="2"/>
        <v>17</v>
      </c>
      <c r="Y44" s="362"/>
      <c r="Z44" s="382"/>
      <c r="AA44" s="382"/>
      <c r="AB44" s="362"/>
      <c r="AC44" s="382"/>
      <c r="AD44" s="382"/>
      <c r="AE44" s="362"/>
      <c r="AF44" s="382"/>
      <c r="AG44" s="382"/>
      <c r="AH44" s="398"/>
      <c r="AI44" s="528">
        <v>0.5</v>
      </c>
      <c r="AJ44" s="520">
        <v>0.41</v>
      </c>
      <c r="AK44" s="525">
        <f t="shared" si="3"/>
        <v>55.494505494505496</v>
      </c>
      <c r="AL44" s="525">
        <f t="shared" si="4"/>
        <v>45.505494505494504</v>
      </c>
    </row>
    <row r="45" spans="1:38" s="354" customFormat="1" ht="13" customHeight="1">
      <c r="A45" s="105">
        <v>37</v>
      </c>
      <c r="B45" s="345" t="s">
        <v>52</v>
      </c>
      <c r="C45" s="345" t="s">
        <v>8</v>
      </c>
      <c r="D45" s="345" t="s">
        <v>10</v>
      </c>
      <c r="E45" s="345" t="s">
        <v>223</v>
      </c>
      <c r="F45" s="378" t="s">
        <v>224</v>
      </c>
      <c r="G45" s="346">
        <v>42465</v>
      </c>
      <c r="H45" s="346"/>
      <c r="I45" s="338">
        <v>8</v>
      </c>
      <c r="J45" s="357">
        <v>57</v>
      </c>
      <c r="K45" s="447">
        <v>19</v>
      </c>
      <c r="L45" s="447">
        <v>10</v>
      </c>
      <c r="M45" s="357">
        <f t="shared" si="5"/>
        <v>86</v>
      </c>
      <c r="N45" s="405">
        <v>3</v>
      </c>
      <c r="O45" s="368">
        <v>1</v>
      </c>
      <c r="P45" s="368">
        <v>6</v>
      </c>
      <c r="Q45" s="368"/>
      <c r="R45" s="441"/>
      <c r="S45" s="358">
        <f>M45</f>
        <v>86</v>
      </c>
      <c r="T45" s="432">
        <f>T42+S45</f>
        <v>2390</v>
      </c>
      <c r="U45" s="361">
        <f t="shared" si="6"/>
        <v>1.8052057094878254E-2</v>
      </c>
      <c r="V45" s="360">
        <f>T45/U$69</f>
        <v>0.50167926112510497</v>
      </c>
      <c r="W45" s="417"/>
      <c r="X45" s="461">
        <f t="shared" si="2"/>
        <v>10</v>
      </c>
      <c r="Y45" s="362"/>
      <c r="Z45" s="382"/>
      <c r="AA45" s="382"/>
      <c r="AB45" s="362"/>
      <c r="AC45" s="382"/>
      <c r="AD45" s="382"/>
      <c r="AE45" s="362"/>
      <c r="AF45" s="382"/>
      <c r="AG45" s="382"/>
      <c r="AH45" s="398"/>
      <c r="AI45" s="520">
        <v>0.44</v>
      </c>
      <c r="AJ45" s="520">
        <v>0.45</v>
      </c>
      <c r="AK45" s="524">
        <f t="shared" si="3"/>
        <v>42.516853932584276</v>
      </c>
      <c r="AL45" s="524">
        <f t="shared" si="4"/>
        <v>43.483146067415731</v>
      </c>
    </row>
    <row r="46" spans="1:38" s="345" customFormat="1" ht="13" customHeight="1">
      <c r="A46" s="105">
        <v>38</v>
      </c>
      <c r="B46" s="349" t="s">
        <v>27</v>
      </c>
      <c r="C46" s="349" t="s">
        <v>5</v>
      </c>
      <c r="D46" s="349" t="s">
        <v>6</v>
      </c>
      <c r="E46" s="354" t="s">
        <v>225</v>
      </c>
      <c r="F46" s="380" t="s">
        <v>224</v>
      </c>
      <c r="G46" s="350">
        <v>42469</v>
      </c>
      <c r="H46" s="350"/>
      <c r="I46" s="340">
        <v>1</v>
      </c>
      <c r="J46" s="366">
        <v>8</v>
      </c>
      <c r="K46" s="450">
        <v>4</v>
      </c>
      <c r="L46" s="450">
        <v>2</v>
      </c>
      <c r="M46" s="366">
        <f t="shared" si="5"/>
        <v>14</v>
      </c>
      <c r="N46" s="407"/>
      <c r="O46" s="402"/>
      <c r="P46" s="402">
        <v>4</v>
      </c>
      <c r="Q46" s="402"/>
      <c r="R46" s="444"/>
      <c r="S46" s="408">
        <f>M46</f>
        <v>14</v>
      </c>
      <c r="T46" s="432">
        <f t="shared" ref="T46:T47" si="7">T45+S46</f>
        <v>2404</v>
      </c>
      <c r="U46" s="367">
        <f t="shared" si="6"/>
        <v>2.9387069689336691E-3</v>
      </c>
      <c r="V46" s="612">
        <f>T46/U$69</f>
        <v>0.50461796809403858</v>
      </c>
      <c r="W46" s="417"/>
      <c r="X46" s="460">
        <f t="shared" si="2"/>
        <v>4</v>
      </c>
      <c r="Y46" s="357"/>
      <c r="Z46" s="378"/>
      <c r="AA46" s="378"/>
      <c r="AB46" s="357"/>
      <c r="AC46" s="378"/>
      <c r="AD46" s="378"/>
      <c r="AE46" s="357"/>
      <c r="AF46" s="378"/>
      <c r="AG46" s="378"/>
      <c r="AH46" s="398"/>
      <c r="AI46" s="527">
        <v>0.5</v>
      </c>
      <c r="AJ46" s="519">
        <v>0.38</v>
      </c>
      <c r="AK46" s="524">
        <f t="shared" si="3"/>
        <v>7.9545454545454541</v>
      </c>
      <c r="AL46" s="524">
        <f t="shared" si="4"/>
        <v>6.0454545454545459</v>
      </c>
    </row>
    <row r="47" spans="1:38" s="345" customFormat="1" ht="13" customHeight="1">
      <c r="A47" s="105">
        <v>39</v>
      </c>
      <c r="B47" s="345" t="s">
        <v>53</v>
      </c>
      <c r="C47" s="345" t="s">
        <v>8</v>
      </c>
      <c r="D47" s="345" t="s">
        <v>6</v>
      </c>
      <c r="E47" s="345" t="s">
        <v>225</v>
      </c>
      <c r="F47" s="621">
        <v>42454</v>
      </c>
      <c r="G47" s="346">
        <v>42479</v>
      </c>
      <c r="H47" s="346"/>
      <c r="I47" s="338">
        <v>27</v>
      </c>
      <c r="J47" s="357">
        <v>163</v>
      </c>
      <c r="K47" s="447">
        <v>54</v>
      </c>
      <c r="L47" s="447">
        <v>30</v>
      </c>
      <c r="M47" s="357">
        <f t="shared" si="5"/>
        <v>247</v>
      </c>
      <c r="N47" s="405">
        <v>17</v>
      </c>
      <c r="O47" s="368">
        <v>2</v>
      </c>
      <c r="P47" s="368">
        <v>22</v>
      </c>
      <c r="Q47" s="368">
        <v>1</v>
      </c>
      <c r="R47" s="441">
        <v>2</v>
      </c>
      <c r="S47" s="358">
        <f>M47</f>
        <v>247</v>
      </c>
      <c r="T47" s="431">
        <f t="shared" si="7"/>
        <v>2651</v>
      </c>
      <c r="U47" s="361">
        <f t="shared" si="6"/>
        <v>5.1847187237615451E-2</v>
      </c>
      <c r="V47" s="360">
        <f>T47/U$69</f>
        <v>0.55646515533165408</v>
      </c>
      <c r="W47" s="417"/>
      <c r="X47" s="460">
        <f t="shared" si="2"/>
        <v>44</v>
      </c>
      <c r="Y47" s="357"/>
      <c r="Z47" s="378"/>
      <c r="AA47" s="378"/>
      <c r="AB47" s="357"/>
      <c r="AC47" s="378"/>
      <c r="AD47" s="378"/>
      <c r="AE47" s="357"/>
      <c r="AF47" s="378"/>
      <c r="AG47" s="378"/>
      <c r="AH47" s="398"/>
      <c r="AI47" s="519">
        <v>0.31</v>
      </c>
      <c r="AJ47" s="519">
        <v>0.6</v>
      </c>
      <c r="AK47" s="524">
        <f t="shared" si="3"/>
        <v>84.142857142857139</v>
      </c>
      <c r="AL47" s="524">
        <f t="shared" si="4"/>
        <v>162.85714285714286</v>
      </c>
    </row>
    <row r="48" spans="1:38" s="354" customFormat="1" ht="13" customHeight="1">
      <c r="A48" s="105">
        <v>40</v>
      </c>
      <c r="B48" s="354" t="s">
        <v>54</v>
      </c>
      <c r="C48" s="354" t="s">
        <v>8</v>
      </c>
      <c r="D48" s="354" t="s">
        <v>6</v>
      </c>
      <c r="E48" s="352" t="s">
        <v>225</v>
      </c>
      <c r="F48" s="382" t="s">
        <v>224</v>
      </c>
      <c r="G48" s="348">
        <v>42486</v>
      </c>
      <c r="H48" s="348"/>
      <c r="I48" s="339">
        <v>5</v>
      </c>
      <c r="J48" s="362">
        <v>36</v>
      </c>
      <c r="K48" s="448">
        <v>12</v>
      </c>
      <c r="L48" s="448">
        <v>7</v>
      </c>
      <c r="M48" s="362">
        <f t="shared" si="5"/>
        <v>55</v>
      </c>
      <c r="N48" s="406">
        <v>5</v>
      </c>
      <c r="O48" s="372">
        <v>2</v>
      </c>
      <c r="P48" s="372">
        <v>7</v>
      </c>
      <c r="Q48" s="372"/>
      <c r="R48" s="442">
        <v>1</v>
      </c>
      <c r="S48" s="651">
        <f>SUM(M48:M52)</f>
        <v>384</v>
      </c>
      <c r="T48" s="654">
        <f>T47+S48</f>
        <v>3035</v>
      </c>
      <c r="U48" s="365">
        <f t="shared" si="6"/>
        <v>1.1544920235096557E-2</v>
      </c>
      <c r="V48" s="657">
        <f>T48/U69</f>
        <v>0.63706968933669184</v>
      </c>
      <c r="W48" s="417"/>
      <c r="X48" s="461">
        <f t="shared" si="2"/>
        <v>15</v>
      </c>
      <c r="Y48" s="362"/>
      <c r="Z48" s="382"/>
      <c r="AA48" s="382"/>
      <c r="AB48" s="362"/>
      <c r="AC48" s="382"/>
      <c r="AD48" s="382"/>
      <c r="AE48" s="362"/>
      <c r="AF48" s="382"/>
      <c r="AG48" s="382"/>
      <c r="AH48" s="398"/>
      <c r="AI48" s="520">
        <v>0.4</v>
      </c>
      <c r="AJ48" s="520">
        <v>0.51</v>
      </c>
      <c r="AK48" s="525">
        <f t="shared" si="3"/>
        <v>24.175824175824175</v>
      </c>
      <c r="AL48" s="525">
        <f t="shared" si="4"/>
        <v>30.824175824175825</v>
      </c>
    </row>
    <row r="49" spans="1:38" s="354" customFormat="1" ht="13" customHeight="1">
      <c r="A49" s="105">
        <v>41</v>
      </c>
      <c r="B49" s="354" t="s">
        <v>55</v>
      </c>
      <c r="C49" s="354" t="s">
        <v>8</v>
      </c>
      <c r="D49" s="354" t="s">
        <v>6</v>
      </c>
      <c r="E49" s="354" t="s">
        <v>225</v>
      </c>
      <c r="F49" s="616">
        <v>42426</v>
      </c>
      <c r="G49" s="348">
        <v>42486</v>
      </c>
      <c r="H49" s="348"/>
      <c r="I49" s="339">
        <v>1</v>
      </c>
      <c r="J49" s="362">
        <v>14</v>
      </c>
      <c r="K49" s="448">
        <v>5</v>
      </c>
      <c r="L49" s="448">
        <v>2</v>
      </c>
      <c r="M49" s="362">
        <f t="shared" si="5"/>
        <v>21</v>
      </c>
      <c r="N49" s="406">
        <v>1</v>
      </c>
      <c r="O49" s="372">
        <v>2</v>
      </c>
      <c r="P49" s="372">
        <v>5</v>
      </c>
      <c r="Q49" s="372">
        <v>1</v>
      </c>
      <c r="R49" s="442">
        <v>1</v>
      </c>
      <c r="S49" s="652"/>
      <c r="T49" s="655"/>
      <c r="U49" s="365">
        <f t="shared" si="6"/>
        <v>4.4080604534005039E-3</v>
      </c>
      <c r="V49" s="658"/>
      <c r="W49" s="417"/>
      <c r="X49" s="461">
        <f t="shared" si="2"/>
        <v>10</v>
      </c>
      <c r="Y49" s="362"/>
      <c r="Z49" s="382"/>
      <c r="AA49" s="382"/>
      <c r="AB49" s="362"/>
      <c r="AC49" s="382"/>
      <c r="AD49" s="382"/>
      <c r="AE49" s="362"/>
      <c r="AF49" s="382"/>
      <c r="AG49" s="382"/>
      <c r="AH49" s="398"/>
      <c r="AI49" s="520">
        <v>0.33</v>
      </c>
      <c r="AJ49" s="520">
        <v>0.55000000000000004</v>
      </c>
      <c r="AK49" s="525">
        <f t="shared" si="3"/>
        <v>7.875</v>
      </c>
      <c r="AL49" s="525">
        <f t="shared" si="4"/>
        <v>13.124999999999998</v>
      </c>
    </row>
    <row r="50" spans="1:38" s="354" customFormat="1" ht="13" customHeight="1">
      <c r="A50" s="105">
        <v>42</v>
      </c>
      <c r="B50" s="354" t="s">
        <v>56</v>
      </c>
      <c r="C50" s="354" t="s">
        <v>8</v>
      </c>
      <c r="D50" s="354" t="s">
        <v>6</v>
      </c>
      <c r="E50" s="354" t="s">
        <v>225</v>
      </c>
      <c r="F50" s="616">
        <v>42465</v>
      </c>
      <c r="G50" s="348">
        <v>42486</v>
      </c>
      <c r="H50" s="348"/>
      <c r="I50" s="339">
        <v>8</v>
      </c>
      <c r="J50" s="362">
        <v>64</v>
      </c>
      <c r="K50" s="448">
        <v>21</v>
      </c>
      <c r="L50" s="448">
        <v>10</v>
      </c>
      <c r="M50" s="362">
        <f t="shared" si="5"/>
        <v>95</v>
      </c>
      <c r="N50" s="406">
        <v>7</v>
      </c>
      <c r="O50" s="372">
        <v>2</v>
      </c>
      <c r="P50" s="372">
        <v>13</v>
      </c>
      <c r="Q50" s="372"/>
      <c r="R50" s="442">
        <v>1</v>
      </c>
      <c r="S50" s="652"/>
      <c r="T50" s="655"/>
      <c r="U50" s="365">
        <f t="shared" si="6"/>
        <v>1.9941225860621328E-2</v>
      </c>
      <c r="V50" s="658"/>
      <c r="W50" s="417"/>
      <c r="X50" s="461">
        <f t="shared" si="2"/>
        <v>23</v>
      </c>
      <c r="Y50" s="362"/>
      <c r="Z50" s="382"/>
      <c r="AA50" s="382"/>
      <c r="AB50" s="362"/>
      <c r="AC50" s="382"/>
      <c r="AD50" s="382"/>
      <c r="AE50" s="362"/>
      <c r="AF50" s="382"/>
      <c r="AG50" s="382"/>
      <c r="AH50" s="398"/>
      <c r="AI50" s="520">
        <v>0.33</v>
      </c>
      <c r="AJ50" s="520">
        <v>0.56999999999999995</v>
      </c>
      <c r="AK50" s="525">
        <f t="shared" si="3"/>
        <v>34.833333333333336</v>
      </c>
      <c r="AL50" s="525">
        <f t="shared" si="4"/>
        <v>60.166666666666671</v>
      </c>
    </row>
    <row r="51" spans="1:38" s="354" customFormat="1" ht="13" customHeight="1">
      <c r="A51" s="105">
        <v>43</v>
      </c>
      <c r="B51" s="354" t="s">
        <v>57</v>
      </c>
      <c r="C51" s="354" t="s">
        <v>8</v>
      </c>
      <c r="D51" s="354" t="s">
        <v>6</v>
      </c>
      <c r="E51" s="354" t="s">
        <v>225</v>
      </c>
      <c r="F51" s="616">
        <v>42457</v>
      </c>
      <c r="G51" s="348">
        <v>42486</v>
      </c>
      <c r="H51" s="348"/>
      <c r="I51" s="339">
        <v>18</v>
      </c>
      <c r="J51" s="362">
        <v>127</v>
      </c>
      <c r="K51" s="448">
        <v>42</v>
      </c>
      <c r="L51" s="448">
        <v>20</v>
      </c>
      <c r="M51" s="362">
        <f t="shared" si="5"/>
        <v>189</v>
      </c>
      <c r="N51" s="406">
        <v>5</v>
      </c>
      <c r="O51" s="372">
        <v>1</v>
      </c>
      <c r="P51" s="372">
        <v>13</v>
      </c>
      <c r="Q51" s="372">
        <v>1</v>
      </c>
      <c r="R51" s="442">
        <v>1</v>
      </c>
      <c r="S51" s="652"/>
      <c r="T51" s="655"/>
      <c r="U51" s="365">
        <f t="shared" si="6"/>
        <v>3.9672544080604534E-2</v>
      </c>
      <c r="V51" s="658"/>
      <c r="W51" s="417"/>
      <c r="X51" s="461">
        <f t="shared" si="2"/>
        <v>21</v>
      </c>
      <c r="Y51" s="362"/>
      <c r="Z51" s="382"/>
      <c r="AA51" s="382"/>
      <c r="AB51" s="362"/>
      <c r="AC51" s="382"/>
      <c r="AD51" s="382"/>
      <c r="AE51" s="362"/>
      <c r="AF51" s="382"/>
      <c r="AG51" s="382"/>
      <c r="AH51" s="398"/>
      <c r="AI51" s="520">
        <v>0.39</v>
      </c>
      <c r="AJ51" s="520">
        <v>0.51</v>
      </c>
      <c r="AK51" s="525">
        <f t="shared" si="3"/>
        <v>81.900000000000006</v>
      </c>
      <c r="AL51" s="525">
        <f t="shared" si="4"/>
        <v>107.1</v>
      </c>
    </row>
    <row r="52" spans="1:38" s="354" customFormat="1" ht="13" customHeight="1">
      <c r="A52" s="105">
        <v>44</v>
      </c>
      <c r="B52" s="354" t="s">
        <v>58</v>
      </c>
      <c r="C52" s="354" t="s">
        <v>8</v>
      </c>
      <c r="D52" s="354" t="s">
        <v>162</v>
      </c>
      <c r="E52" s="354" t="s">
        <v>226</v>
      </c>
      <c r="F52" s="616">
        <v>42456</v>
      </c>
      <c r="G52" s="348">
        <v>42486</v>
      </c>
      <c r="H52" s="348"/>
      <c r="I52" s="339">
        <v>2</v>
      </c>
      <c r="J52" s="362">
        <v>15</v>
      </c>
      <c r="K52" s="448">
        <v>6</v>
      </c>
      <c r="L52" s="448">
        <v>3</v>
      </c>
      <c r="M52" s="362">
        <f t="shared" si="5"/>
        <v>24</v>
      </c>
      <c r="N52" s="406">
        <v>2</v>
      </c>
      <c r="O52" s="372">
        <v>2</v>
      </c>
      <c r="P52" s="372">
        <v>4</v>
      </c>
      <c r="Q52" s="372">
        <v>1</v>
      </c>
      <c r="R52" s="442"/>
      <c r="S52" s="653"/>
      <c r="T52" s="656"/>
      <c r="U52" s="365">
        <f t="shared" si="6"/>
        <v>5.0377833753148613E-3</v>
      </c>
      <c r="V52" s="659"/>
      <c r="W52" s="417"/>
      <c r="X52" s="461">
        <f t="shared" si="2"/>
        <v>9</v>
      </c>
      <c r="Y52" s="362"/>
      <c r="Z52" s="382"/>
      <c r="AA52" s="382"/>
      <c r="AB52" s="362"/>
      <c r="AC52" s="382"/>
      <c r="AD52" s="382"/>
      <c r="AE52" s="362"/>
      <c r="AF52" s="382"/>
      <c r="AG52" s="382"/>
      <c r="AH52" s="398"/>
      <c r="AI52" s="520">
        <v>0.42</v>
      </c>
      <c r="AJ52" s="520">
        <v>0.47</v>
      </c>
      <c r="AK52" s="525">
        <f t="shared" si="3"/>
        <v>11.325842696629215</v>
      </c>
      <c r="AL52" s="525">
        <f t="shared" si="4"/>
        <v>12.674157303370787</v>
      </c>
    </row>
    <row r="53" spans="1:38" s="345" customFormat="1" ht="13" customHeight="1">
      <c r="A53" s="105">
        <v>45</v>
      </c>
      <c r="B53" s="345" t="s">
        <v>59</v>
      </c>
      <c r="C53" s="345" t="s">
        <v>8</v>
      </c>
      <c r="D53" s="345" t="s">
        <v>10</v>
      </c>
      <c r="E53" s="345" t="s">
        <v>223</v>
      </c>
      <c r="F53" s="623">
        <v>42396</v>
      </c>
      <c r="G53" s="346">
        <v>42493</v>
      </c>
      <c r="H53" s="346"/>
      <c r="I53" s="338">
        <v>9</v>
      </c>
      <c r="J53" s="357">
        <v>56</v>
      </c>
      <c r="K53" s="447">
        <v>18</v>
      </c>
      <c r="L53" s="447">
        <v>9</v>
      </c>
      <c r="M53" s="357">
        <f t="shared" si="5"/>
        <v>83</v>
      </c>
      <c r="N53" s="405">
        <v>2</v>
      </c>
      <c r="O53" s="368">
        <v>1</v>
      </c>
      <c r="P53" s="368">
        <v>6</v>
      </c>
      <c r="Q53" s="368"/>
      <c r="R53" s="441"/>
      <c r="S53" s="358">
        <f>M53</f>
        <v>83</v>
      </c>
      <c r="T53" s="432">
        <f>T48+S53</f>
        <v>3118</v>
      </c>
      <c r="U53" s="361">
        <f t="shared" si="6"/>
        <v>1.7422334172963894E-2</v>
      </c>
      <c r="V53" s="360">
        <f>T53/U$69</f>
        <v>0.65449202350965574</v>
      </c>
      <c r="W53" s="417"/>
      <c r="X53" s="460">
        <f t="shared" si="2"/>
        <v>9</v>
      </c>
      <c r="Y53" s="357"/>
      <c r="Z53" s="378"/>
      <c r="AA53" s="378"/>
      <c r="AB53" s="357"/>
      <c r="AC53" s="378"/>
      <c r="AD53" s="378"/>
      <c r="AE53" s="357"/>
      <c r="AF53" s="378"/>
      <c r="AG53" s="378"/>
      <c r="AH53" s="398"/>
      <c r="AI53" s="519">
        <v>0.41</v>
      </c>
      <c r="AJ53" s="519">
        <v>0.47</v>
      </c>
      <c r="AK53" s="524">
        <f t="shared" si="3"/>
        <v>38.670454545454554</v>
      </c>
      <c r="AL53" s="524">
        <f t="shared" si="4"/>
        <v>44.32954545454546</v>
      </c>
    </row>
    <row r="54" spans="1:38" s="345" customFormat="1" ht="13" customHeight="1">
      <c r="A54" s="105">
        <v>46</v>
      </c>
      <c r="B54" s="345" t="s">
        <v>37</v>
      </c>
      <c r="C54" s="345" t="s">
        <v>5</v>
      </c>
      <c r="D54" s="345" t="s">
        <v>6</v>
      </c>
      <c r="F54" s="378"/>
      <c r="G54" s="346">
        <v>42497</v>
      </c>
      <c r="H54" s="346"/>
      <c r="I54" s="338"/>
      <c r="J54" s="357"/>
      <c r="K54" s="447">
        <v>7</v>
      </c>
      <c r="L54" s="447"/>
      <c r="M54" s="357">
        <f t="shared" si="5"/>
        <v>7</v>
      </c>
      <c r="N54" s="357">
        <v>1</v>
      </c>
      <c r="O54" s="368"/>
      <c r="P54" s="368">
        <v>4</v>
      </c>
      <c r="Q54" s="368"/>
      <c r="R54" s="441"/>
      <c r="S54" s="358">
        <f>M54</f>
        <v>7</v>
      </c>
      <c r="T54" s="431">
        <f t="shared" ref="T54:T55" si="8">T53+S54</f>
        <v>3125</v>
      </c>
      <c r="U54" s="361">
        <f t="shared" si="6"/>
        <v>1.4693534844668346E-3</v>
      </c>
      <c r="V54" s="360">
        <f>T54/U$69</f>
        <v>0.6559613769941226</v>
      </c>
      <c r="W54" s="417"/>
      <c r="X54" s="460">
        <f t="shared" si="2"/>
        <v>5</v>
      </c>
      <c r="Y54" s="357"/>
      <c r="Z54" s="378"/>
      <c r="AA54" s="378"/>
      <c r="AB54" s="357"/>
      <c r="AC54" s="378"/>
      <c r="AD54" s="378"/>
      <c r="AE54" s="357"/>
      <c r="AF54" s="378"/>
      <c r="AG54" s="378"/>
      <c r="AH54" s="398"/>
      <c r="AI54" s="519"/>
      <c r="AJ54" s="519"/>
      <c r="AK54" s="524"/>
      <c r="AL54" s="524"/>
    </row>
    <row r="55" spans="1:38" s="345" customFormat="1" ht="13" customHeight="1">
      <c r="A55" s="105">
        <v>47</v>
      </c>
      <c r="B55" s="345" t="s">
        <v>61</v>
      </c>
      <c r="C55" s="345" t="s">
        <v>8</v>
      </c>
      <c r="D55" s="345" t="s">
        <v>162</v>
      </c>
      <c r="E55" s="354" t="s">
        <v>226</v>
      </c>
      <c r="F55" s="621">
        <v>42479</v>
      </c>
      <c r="G55" s="346">
        <v>42500</v>
      </c>
      <c r="H55" s="346"/>
      <c r="I55" s="338">
        <v>3</v>
      </c>
      <c r="J55" s="357">
        <v>20</v>
      </c>
      <c r="K55" s="447">
        <v>6</v>
      </c>
      <c r="L55" s="447">
        <v>3</v>
      </c>
      <c r="M55" s="357">
        <f t="shared" si="5"/>
        <v>29</v>
      </c>
      <c r="N55" s="405"/>
      <c r="O55" s="368">
        <v>1</v>
      </c>
      <c r="P55" s="368">
        <v>6</v>
      </c>
      <c r="Q55" s="368">
        <v>1</v>
      </c>
      <c r="R55" s="441"/>
      <c r="S55" s="358">
        <f>M55</f>
        <v>29</v>
      </c>
      <c r="T55" s="431">
        <f t="shared" si="8"/>
        <v>3154</v>
      </c>
      <c r="U55" s="361">
        <f t="shared" si="6"/>
        <v>6.0873215785054577E-3</v>
      </c>
      <c r="V55" s="360">
        <f>T55/U$69</f>
        <v>0.66204869857262805</v>
      </c>
      <c r="W55" s="417"/>
      <c r="X55" s="460">
        <f t="shared" si="2"/>
        <v>8</v>
      </c>
      <c r="Y55" s="357"/>
      <c r="Z55" s="378"/>
      <c r="AA55" s="378"/>
      <c r="AB55" s="357"/>
      <c r="AC55" s="378"/>
      <c r="AD55" s="378"/>
      <c r="AE55" s="357"/>
      <c r="AF55" s="378"/>
      <c r="AG55" s="378"/>
      <c r="AH55" s="398"/>
      <c r="AI55" s="519">
        <v>0.42</v>
      </c>
      <c r="AJ55" s="519">
        <v>0.44</v>
      </c>
      <c r="AK55" s="524">
        <f t="shared" si="3"/>
        <v>14.162790697674419</v>
      </c>
      <c r="AL55" s="524">
        <f t="shared" si="4"/>
        <v>14.837209302325581</v>
      </c>
    </row>
    <row r="56" spans="1:38" s="354" customFormat="1" ht="13" customHeight="1">
      <c r="A56" s="105">
        <v>48</v>
      </c>
      <c r="B56" s="354" t="s">
        <v>29</v>
      </c>
      <c r="C56" s="354" t="s">
        <v>8</v>
      </c>
      <c r="D56" s="354" t="s">
        <v>6</v>
      </c>
      <c r="E56" s="352" t="s">
        <v>225</v>
      </c>
      <c r="F56" s="616">
        <v>42478</v>
      </c>
      <c r="G56" s="348">
        <v>42507</v>
      </c>
      <c r="H56" s="348"/>
      <c r="I56" s="339">
        <v>6</v>
      </c>
      <c r="J56" s="362">
        <v>37</v>
      </c>
      <c r="K56" s="448">
        <v>12</v>
      </c>
      <c r="L56" s="448">
        <v>6</v>
      </c>
      <c r="M56" s="362">
        <f t="shared" si="5"/>
        <v>55</v>
      </c>
      <c r="N56" s="406">
        <v>1</v>
      </c>
      <c r="O56" s="372"/>
      <c r="P56" s="372">
        <v>4</v>
      </c>
      <c r="Q56" s="372">
        <v>1</v>
      </c>
      <c r="R56" s="442"/>
      <c r="S56" s="651">
        <f>SUM(M56:M57)</f>
        <v>116</v>
      </c>
      <c r="T56" s="654">
        <f>T55+S56</f>
        <v>3270</v>
      </c>
      <c r="U56" s="365">
        <f t="shared" si="6"/>
        <v>1.1544920235096557E-2</v>
      </c>
      <c r="V56" s="657">
        <f>T56/U69</f>
        <v>0.68639798488664983</v>
      </c>
      <c r="W56" s="417"/>
      <c r="X56" s="461">
        <f t="shared" si="2"/>
        <v>6</v>
      </c>
      <c r="Y56" s="362"/>
      <c r="Z56" s="382"/>
      <c r="AA56" s="382"/>
      <c r="AB56" s="362"/>
      <c r="AC56" s="382"/>
      <c r="AD56" s="382"/>
      <c r="AE56" s="362"/>
      <c r="AF56" s="382"/>
      <c r="AG56" s="382"/>
      <c r="AH56" s="398"/>
      <c r="AI56" s="520">
        <v>0.36</v>
      </c>
      <c r="AJ56" s="520">
        <v>0.49</v>
      </c>
      <c r="AK56" s="525">
        <f t="shared" si="3"/>
        <v>23.294117647058826</v>
      </c>
      <c r="AL56" s="525">
        <f t="shared" si="4"/>
        <v>31.705882352941178</v>
      </c>
    </row>
    <row r="57" spans="1:38" s="354" customFormat="1" ht="13" customHeight="1">
      <c r="A57" s="105">
        <v>49</v>
      </c>
      <c r="B57" s="354" t="s">
        <v>63</v>
      </c>
      <c r="C57" s="354" t="s">
        <v>8</v>
      </c>
      <c r="D57" s="354" t="s">
        <v>6</v>
      </c>
      <c r="E57" s="349" t="s">
        <v>225</v>
      </c>
      <c r="F57" s="616">
        <v>42486</v>
      </c>
      <c r="G57" s="348">
        <v>42507</v>
      </c>
      <c r="H57" s="348"/>
      <c r="I57" s="339">
        <v>5</v>
      </c>
      <c r="J57" s="362">
        <v>41</v>
      </c>
      <c r="K57" s="448">
        <v>13</v>
      </c>
      <c r="L57" s="448">
        <v>7</v>
      </c>
      <c r="M57" s="362">
        <f t="shared" si="5"/>
        <v>61</v>
      </c>
      <c r="N57" s="406">
        <v>3</v>
      </c>
      <c r="O57" s="372">
        <v>2</v>
      </c>
      <c r="P57" s="372">
        <v>6</v>
      </c>
      <c r="Q57" s="372">
        <v>1</v>
      </c>
      <c r="R57" s="442"/>
      <c r="S57" s="653"/>
      <c r="T57" s="656"/>
      <c r="U57" s="365">
        <f t="shared" si="6"/>
        <v>1.2804366078925274E-2</v>
      </c>
      <c r="V57" s="659"/>
      <c r="W57" s="417"/>
      <c r="X57" s="461">
        <f t="shared" si="2"/>
        <v>12</v>
      </c>
      <c r="Y57" s="362"/>
      <c r="Z57" s="382"/>
      <c r="AA57" s="382"/>
      <c r="AB57" s="362"/>
      <c r="AC57" s="382"/>
      <c r="AD57" s="382"/>
      <c r="AE57" s="362"/>
      <c r="AF57" s="382"/>
      <c r="AG57" s="382"/>
      <c r="AH57" s="398"/>
      <c r="AI57" s="528">
        <v>0.47</v>
      </c>
      <c r="AJ57" s="520">
        <v>0.44</v>
      </c>
      <c r="AK57" s="525">
        <f t="shared" si="3"/>
        <v>31.505494505494507</v>
      </c>
      <c r="AL57" s="525">
        <f t="shared" si="4"/>
        <v>29.494505494505496</v>
      </c>
    </row>
    <row r="58" spans="1:38" s="345" customFormat="1" ht="13" customHeight="1">
      <c r="A58" s="105">
        <v>50</v>
      </c>
      <c r="B58" s="345" t="s">
        <v>48</v>
      </c>
      <c r="C58" s="345" t="s">
        <v>5</v>
      </c>
      <c r="D58" s="345" t="s">
        <v>6</v>
      </c>
      <c r="F58" s="378"/>
      <c r="G58" s="346">
        <v>42525</v>
      </c>
      <c r="H58" s="346"/>
      <c r="I58" s="338"/>
      <c r="J58" s="357"/>
      <c r="K58" s="447">
        <v>7</v>
      </c>
      <c r="L58" s="447"/>
      <c r="M58" s="357">
        <f t="shared" si="5"/>
        <v>7</v>
      </c>
      <c r="N58" s="357">
        <v>1</v>
      </c>
      <c r="O58" s="368"/>
      <c r="P58" s="368">
        <v>4</v>
      </c>
      <c r="Q58" s="368"/>
      <c r="R58" s="441"/>
      <c r="S58" s="358">
        <f>M58</f>
        <v>7</v>
      </c>
      <c r="T58" s="432">
        <f>T56+S58</f>
        <v>3277</v>
      </c>
      <c r="U58" s="361">
        <f t="shared" si="6"/>
        <v>1.4693534844668346E-3</v>
      </c>
      <c r="V58" s="360">
        <f>T58/U$69</f>
        <v>0.68786733837111669</v>
      </c>
      <c r="W58" s="417"/>
      <c r="X58" s="460">
        <f t="shared" si="2"/>
        <v>5</v>
      </c>
      <c r="Y58" s="357"/>
      <c r="Z58" s="378"/>
      <c r="AA58" s="378"/>
      <c r="AB58" s="357"/>
      <c r="AC58" s="378"/>
      <c r="AD58" s="378"/>
      <c r="AE58" s="357"/>
      <c r="AF58" s="378"/>
      <c r="AG58" s="378"/>
      <c r="AH58" s="398"/>
      <c r="AI58" s="519"/>
      <c r="AJ58" s="519"/>
      <c r="AK58" s="524"/>
      <c r="AL58" s="524"/>
    </row>
    <row r="59" spans="1:38" s="345" customFormat="1" ht="13" customHeight="1">
      <c r="A59" s="105">
        <v>51</v>
      </c>
      <c r="B59" s="345" t="s">
        <v>32</v>
      </c>
      <c r="C59" s="345" t="s">
        <v>8</v>
      </c>
      <c r="D59" s="345" t="s">
        <v>10</v>
      </c>
      <c r="E59" s="345" t="s">
        <v>223</v>
      </c>
      <c r="F59" s="621">
        <v>42476</v>
      </c>
      <c r="G59" s="346">
        <v>42526</v>
      </c>
      <c r="H59" s="346"/>
      <c r="I59" s="338"/>
      <c r="J59" s="357">
        <v>40</v>
      </c>
      <c r="K59" s="447">
        <v>13</v>
      </c>
      <c r="L59" s="447">
        <v>7</v>
      </c>
      <c r="M59" s="357">
        <f t="shared" si="5"/>
        <v>60</v>
      </c>
      <c r="N59" s="357">
        <v>1</v>
      </c>
      <c r="O59" s="368"/>
      <c r="P59" s="368">
        <v>5</v>
      </c>
      <c r="Q59" s="368">
        <v>1</v>
      </c>
      <c r="R59" s="441"/>
      <c r="S59" s="358">
        <f>M59</f>
        <v>60</v>
      </c>
      <c r="T59" s="431">
        <f>T58+S59</f>
        <v>3337</v>
      </c>
      <c r="U59" s="361">
        <f t="shared" si="6"/>
        <v>1.2594458438287154E-2</v>
      </c>
      <c r="V59" s="360">
        <f>T59/U$69</f>
        <v>0.7004617968094039</v>
      </c>
      <c r="W59" s="417"/>
      <c r="X59" s="460">
        <f t="shared" si="2"/>
        <v>7</v>
      </c>
      <c r="Y59" s="357"/>
      <c r="Z59" s="378"/>
      <c r="AA59" s="378"/>
      <c r="AB59" s="357"/>
      <c r="AC59" s="378"/>
      <c r="AD59" s="378"/>
      <c r="AE59" s="357"/>
      <c r="AF59" s="378"/>
      <c r="AG59" s="378"/>
      <c r="AH59" s="398"/>
      <c r="AI59" s="519"/>
      <c r="AJ59" s="519"/>
      <c r="AK59" s="524"/>
      <c r="AL59" s="524"/>
    </row>
    <row r="60" spans="1:38" s="354" customFormat="1" ht="13" customHeight="1">
      <c r="A60" s="105">
        <v>52</v>
      </c>
      <c r="B60" s="354" t="s">
        <v>64</v>
      </c>
      <c r="C60" s="354" t="s">
        <v>8</v>
      </c>
      <c r="D60" s="354" t="s">
        <v>162</v>
      </c>
      <c r="E60" s="354" t="s">
        <v>226</v>
      </c>
      <c r="F60" s="616">
        <v>42513</v>
      </c>
      <c r="G60" s="348">
        <v>42528</v>
      </c>
      <c r="H60" s="348"/>
      <c r="I60" s="339">
        <v>53</v>
      </c>
      <c r="J60" s="362">
        <v>317</v>
      </c>
      <c r="K60" s="448">
        <v>105</v>
      </c>
      <c r="L60" s="448">
        <v>53</v>
      </c>
      <c r="M60" s="362">
        <f t="shared" si="5"/>
        <v>475</v>
      </c>
      <c r="N60" s="406">
        <v>36</v>
      </c>
      <c r="O60" s="372">
        <v>2</v>
      </c>
      <c r="P60" s="372">
        <v>32</v>
      </c>
      <c r="Q60" s="372">
        <v>1</v>
      </c>
      <c r="R60" s="442"/>
      <c r="S60" s="651">
        <f>SUM(M60:M65)</f>
        <v>694</v>
      </c>
      <c r="T60" s="654">
        <f>T59+S60</f>
        <v>4031</v>
      </c>
      <c r="U60" s="365">
        <f t="shared" si="6"/>
        <v>9.9706129303106628E-2</v>
      </c>
      <c r="V60" s="657">
        <f>T60/U69</f>
        <v>0.84613769941225858</v>
      </c>
      <c r="W60" s="417"/>
      <c r="X60" s="461">
        <f t="shared" si="2"/>
        <v>71</v>
      </c>
      <c r="Y60" s="362"/>
      <c r="Z60" s="382"/>
      <c r="AA60" s="382"/>
      <c r="AB60" s="362"/>
      <c r="AC60" s="382"/>
      <c r="AD60" s="382"/>
      <c r="AE60" s="362"/>
      <c r="AF60" s="382"/>
      <c r="AG60" s="382"/>
      <c r="AH60" s="398"/>
      <c r="AI60" s="520">
        <v>0.41</v>
      </c>
      <c r="AJ60" s="520">
        <v>0.5</v>
      </c>
      <c r="AK60" s="525">
        <f t="shared" si="3"/>
        <v>214.01098901098902</v>
      </c>
      <c r="AL60" s="525">
        <f t="shared" si="4"/>
        <v>260.98901098901104</v>
      </c>
    </row>
    <row r="61" spans="1:38" s="354" customFormat="1" ht="13" customHeight="1">
      <c r="A61" s="105">
        <v>53</v>
      </c>
      <c r="B61" s="354" t="s">
        <v>65</v>
      </c>
      <c r="C61" s="354" t="s">
        <v>8</v>
      </c>
      <c r="D61" s="354" t="s">
        <v>10</v>
      </c>
      <c r="E61" s="354" t="s">
        <v>223</v>
      </c>
      <c r="F61" s="382" t="s">
        <v>224</v>
      </c>
      <c r="G61" s="348">
        <v>42528</v>
      </c>
      <c r="H61" s="348"/>
      <c r="I61" s="339">
        <v>1</v>
      </c>
      <c r="J61" s="362">
        <v>15</v>
      </c>
      <c r="K61" s="448">
        <v>4</v>
      </c>
      <c r="L61" s="448">
        <v>2</v>
      </c>
      <c r="M61" s="362">
        <f t="shared" si="5"/>
        <v>21</v>
      </c>
      <c r="N61" s="406"/>
      <c r="O61" s="372">
        <v>1</v>
      </c>
      <c r="P61" s="372">
        <v>5</v>
      </c>
      <c r="Q61" s="372"/>
      <c r="R61" s="442"/>
      <c r="S61" s="652"/>
      <c r="T61" s="655"/>
      <c r="U61" s="365">
        <f t="shared" si="6"/>
        <v>4.4080604534005039E-3</v>
      </c>
      <c r="V61" s="658"/>
      <c r="W61" s="417"/>
      <c r="X61" s="461">
        <f t="shared" si="2"/>
        <v>6</v>
      </c>
      <c r="Y61" s="362"/>
      <c r="Z61" s="382"/>
      <c r="AA61" s="382"/>
      <c r="AB61" s="362"/>
      <c r="AC61" s="382"/>
      <c r="AD61" s="382"/>
      <c r="AE61" s="362"/>
      <c r="AF61" s="382"/>
      <c r="AG61" s="382"/>
      <c r="AH61" s="398"/>
      <c r="AI61" s="528">
        <v>0.47</v>
      </c>
      <c r="AJ61" s="520">
        <v>0.41</v>
      </c>
      <c r="AK61" s="525">
        <f t="shared" si="3"/>
        <v>11.215909090909092</v>
      </c>
      <c r="AL61" s="525">
        <f t="shared" si="4"/>
        <v>9.7840909090909101</v>
      </c>
    </row>
    <row r="62" spans="1:38" s="354" customFormat="1" ht="13" customHeight="1">
      <c r="A62" s="105">
        <v>54</v>
      </c>
      <c r="B62" s="354" t="s">
        <v>66</v>
      </c>
      <c r="C62" s="354" t="s">
        <v>8</v>
      </c>
      <c r="D62" s="354" t="s">
        <v>6</v>
      </c>
      <c r="E62" s="354" t="s">
        <v>225</v>
      </c>
      <c r="F62" s="616">
        <v>42507</v>
      </c>
      <c r="G62" s="348">
        <v>42528</v>
      </c>
      <c r="H62" s="348"/>
      <c r="I62" s="339">
        <v>12</v>
      </c>
      <c r="J62" s="362">
        <v>84</v>
      </c>
      <c r="K62" s="448">
        <v>28</v>
      </c>
      <c r="L62" s="448">
        <v>14</v>
      </c>
      <c r="M62" s="362">
        <f t="shared" si="5"/>
        <v>126</v>
      </c>
      <c r="N62" s="406">
        <v>6</v>
      </c>
      <c r="O62" s="372">
        <v>2</v>
      </c>
      <c r="P62" s="372">
        <v>8</v>
      </c>
      <c r="Q62" s="372"/>
      <c r="R62" s="442"/>
      <c r="S62" s="652"/>
      <c r="T62" s="655"/>
      <c r="U62" s="365">
        <f t="shared" si="6"/>
        <v>2.6448362720403022E-2</v>
      </c>
      <c r="V62" s="658"/>
      <c r="W62" s="417"/>
      <c r="X62" s="461">
        <f t="shared" si="2"/>
        <v>16</v>
      </c>
      <c r="Y62" s="362"/>
      <c r="Z62" s="382"/>
      <c r="AA62" s="382"/>
      <c r="AB62" s="362"/>
      <c r="AC62" s="382"/>
      <c r="AD62" s="382"/>
      <c r="AE62" s="362"/>
      <c r="AF62" s="382"/>
      <c r="AG62" s="382"/>
      <c r="AH62" s="398"/>
      <c r="AI62" s="520">
        <v>0.36</v>
      </c>
      <c r="AJ62" s="520">
        <v>0.53</v>
      </c>
      <c r="AK62" s="525">
        <f t="shared" si="3"/>
        <v>50.966292134831463</v>
      </c>
      <c r="AL62" s="525">
        <f t="shared" si="4"/>
        <v>75.033707865168537</v>
      </c>
    </row>
    <row r="63" spans="1:38" s="354" customFormat="1" ht="13" customHeight="1">
      <c r="A63" s="105">
        <v>55</v>
      </c>
      <c r="B63" s="354" t="s">
        <v>67</v>
      </c>
      <c r="C63" s="354" t="s">
        <v>8</v>
      </c>
      <c r="D63" s="354" t="s">
        <v>6</v>
      </c>
      <c r="E63" s="354" t="s">
        <v>225</v>
      </c>
      <c r="F63" s="616">
        <v>42500</v>
      </c>
      <c r="G63" s="348">
        <v>42528</v>
      </c>
      <c r="H63" s="348"/>
      <c r="I63" s="339">
        <v>3</v>
      </c>
      <c r="J63" s="362">
        <v>23</v>
      </c>
      <c r="K63" s="448">
        <v>7</v>
      </c>
      <c r="L63" s="448">
        <v>4</v>
      </c>
      <c r="M63" s="362">
        <f t="shared" si="5"/>
        <v>34</v>
      </c>
      <c r="N63" s="406">
        <v>2</v>
      </c>
      <c r="O63" s="372">
        <v>2</v>
      </c>
      <c r="P63" s="372">
        <v>4</v>
      </c>
      <c r="Q63" s="372"/>
      <c r="R63" s="442">
        <v>1</v>
      </c>
      <c r="S63" s="652"/>
      <c r="T63" s="655"/>
      <c r="U63" s="365">
        <f t="shared" si="6"/>
        <v>7.136859781696054E-3</v>
      </c>
      <c r="V63" s="658"/>
      <c r="W63" s="417"/>
      <c r="X63" s="461">
        <f t="shared" si="2"/>
        <v>9</v>
      </c>
      <c r="Y63" s="362"/>
      <c r="Z63" s="382"/>
      <c r="AA63" s="382"/>
      <c r="AB63" s="362"/>
      <c r="AC63" s="382"/>
      <c r="AD63" s="382"/>
      <c r="AE63" s="362"/>
      <c r="AF63" s="382"/>
      <c r="AG63" s="382"/>
      <c r="AH63" s="398"/>
      <c r="AI63" s="520">
        <v>0.4</v>
      </c>
      <c r="AJ63" s="520">
        <v>0.5</v>
      </c>
      <c r="AK63" s="525">
        <f t="shared" si="3"/>
        <v>15.111111111111112</v>
      </c>
      <c r="AL63" s="525">
        <f t="shared" si="4"/>
        <v>18.888888888888889</v>
      </c>
    </row>
    <row r="64" spans="1:38" s="354" customFormat="1" ht="13" customHeight="1">
      <c r="A64" s="105">
        <v>56</v>
      </c>
      <c r="B64" s="354" t="s">
        <v>21</v>
      </c>
      <c r="C64" s="354" t="s">
        <v>8</v>
      </c>
      <c r="D64" s="354" t="s">
        <v>10</v>
      </c>
      <c r="E64" s="354" t="s">
        <v>228</v>
      </c>
      <c r="F64" s="382"/>
      <c r="G64" s="348">
        <v>42528</v>
      </c>
      <c r="H64" s="348"/>
      <c r="I64" s="339">
        <v>1</v>
      </c>
      <c r="J64" s="362">
        <v>12</v>
      </c>
      <c r="K64" s="448">
        <v>4</v>
      </c>
      <c r="L64" s="448">
        <v>2</v>
      </c>
      <c r="M64" s="362">
        <f t="shared" ref="M64" si="9">SUM(J64:L64)</f>
        <v>18</v>
      </c>
      <c r="N64" s="406"/>
      <c r="O64" s="372">
        <v>1</v>
      </c>
      <c r="P64" s="372">
        <v>4</v>
      </c>
      <c r="Q64" s="372"/>
      <c r="R64" s="442"/>
      <c r="S64" s="652"/>
      <c r="T64" s="655"/>
      <c r="U64" s="365"/>
      <c r="V64" s="658"/>
      <c r="W64" s="417"/>
      <c r="X64" s="461">
        <f t="shared" si="2"/>
        <v>5</v>
      </c>
      <c r="Y64" s="362"/>
      <c r="Z64" s="382"/>
      <c r="AA64" s="382"/>
      <c r="AB64" s="362"/>
      <c r="AC64" s="382"/>
      <c r="AD64" s="382"/>
      <c r="AE64" s="362"/>
      <c r="AF64" s="382"/>
      <c r="AG64" s="382"/>
      <c r="AH64" s="398"/>
      <c r="AI64" s="624">
        <v>0.46</v>
      </c>
      <c r="AJ64" s="625">
        <v>0.41</v>
      </c>
      <c r="AK64" s="626">
        <f t="shared" ref="AK64" si="10">M64*AI64/(AI64+AJ64)</f>
        <v>9.517241379310347</v>
      </c>
      <c r="AL64" s="626">
        <f t="shared" ref="AL64" si="11">M64*AJ64/(AJ64+AI64)</f>
        <v>8.4827586206896548</v>
      </c>
    </row>
    <row r="65" spans="1:38" s="354" customFormat="1" ht="13" customHeight="1">
      <c r="A65" s="105">
        <v>57</v>
      </c>
      <c r="B65" s="354" t="s">
        <v>68</v>
      </c>
      <c r="C65" s="354" t="s">
        <v>8</v>
      </c>
      <c r="D65" s="354" t="s">
        <v>161</v>
      </c>
      <c r="E65" s="349" t="s">
        <v>227</v>
      </c>
      <c r="F65" s="616">
        <v>42513</v>
      </c>
      <c r="G65" s="348">
        <v>42528</v>
      </c>
      <c r="H65" s="348"/>
      <c r="I65" s="339">
        <v>1</v>
      </c>
      <c r="J65" s="362">
        <v>14</v>
      </c>
      <c r="K65" s="448">
        <v>4</v>
      </c>
      <c r="L65" s="448">
        <v>2</v>
      </c>
      <c r="M65" s="362">
        <f t="shared" si="5"/>
        <v>20</v>
      </c>
      <c r="N65" s="406"/>
      <c r="O65" s="372"/>
      <c r="P65" s="372">
        <v>4</v>
      </c>
      <c r="Q65" s="372"/>
      <c r="R65" s="442">
        <v>1</v>
      </c>
      <c r="S65" s="653"/>
      <c r="T65" s="656"/>
      <c r="U65" s="365">
        <f>M65/U$69</f>
        <v>4.1981528127623844E-3</v>
      </c>
      <c r="V65" s="659"/>
      <c r="W65" s="417"/>
      <c r="X65" s="461">
        <f t="shared" si="2"/>
        <v>5</v>
      </c>
      <c r="Y65" s="362"/>
      <c r="Z65" s="382"/>
      <c r="AA65" s="382"/>
      <c r="AB65" s="362"/>
      <c r="AC65" s="382"/>
      <c r="AD65" s="382"/>
      <c r="AE65" s="362"/>
      <c r="AF65" s="382"/>
      <c r="AG65" s="382"/>
      <c r="AH65" s="398"/>
      <c r="AI65" s="520">
        <v>0.41</v>
      </c>
      <c r="AJ65" s="520">
        <v>0.46</v>
      </c>
      <c r="AK65" s="525">
        <f t="shared" si="3"/>
        <v>9.4252873563218387</v>
      </c>
      <c r="AL65" s="525">
        <f t="shared" si="4"/>
        <v>10.574712643678161</v>
      </c>
    </row>
    <row r="66" spans="1:38" s="349" customFormat="1" ht="13" customHeight="1">
      <c r="A66" s="105">
        <v>58</v>
      </c>
      <c r="B66" s="345" t="s">
        <v>39</v>
      </c>
      <c r="C66" s="345" t="s">
        <v>8</v>
      </c>
      <c r="D66" s="345" t="s">
        <v>6</v>
      </c>
      <c r="E66" s="345" t="s">
        <v>225</v>
      </c>
      <c r="F66" s="621">
        <v>42513</v>
      </c>
      <c r="G66" s="346">
        <v>42535</v>
      </c>
      <c r="H66" s="346"/>
      <c r="I66" s="338"/>
      <c r="J66" s="357">
        <v>13</v>
      </c>
      <c r="K66" s="447">
        <v>5</v>
      </c>
      <c r="L66" s="447">
        <v>2</v>
      </c>
      <c r="M66" s="357">
        <f t="shared" si="5"/>
        <v>20</v>
      </c>
      <c r="N66" s="357">
        <v>1</v>
      </c>
      <c r="O66" s="459">
        <v>2</v>
      </c>
      <c r="P66" s="368">
        <v>22</v>
      </c>
      <c r="Q66" s="368">
        <v>1</v>
      </c>
      <c r="R66" s="441"/>
      <c r="S66" s="358">
        <f>M66</f>
        <v>20</v>
      </c>
      <c r="T66" s="432">
        <f>T60+S66</f>
        <v>4051</v>
      </c>
      <c r="U66" s="361">
        <f>M66/U$69</f>
        <v>4.1981528127623844E-3</v>
      </c>
      <c r="V66" s="360">
        <f>T66/U$69</f>
        <v>0.85033585222502095</v>
      </c>
      <c r="W66" s="417"/>
      <c r="X66" s="460">
        <f t="shared" si="2"/>
        <v>26</v>
      </c>
      <c r="Y66" s="357"/>
      <c r="Z66" s="378"/>
      <c r="AA66" s="378"/>
      <c r="AB66" s="357"/>
      <c r="AC66" s="378"/>
      <c r="AD66" s="378"/>
      <c r="AE66" s="357"/>
      <c r="AF66" s="378"/>
      <c r="AG66" s="419"/>
      <c r="AH66" s="398"/>
      <c r="AI66" s="522">
        <v>0.32</v>
      </c>
      <c r="AJ66" s="522">
        <v>0.56999999999999995</v>
      </c>
      <c r="AK66" s="463">
        <f t="shared" si="3"/>
        <v>7.1910112359550578</v>
      </c>
      <c r="AL66" s="463">
        <f t="shared" si="4"/>
        <v>12.808988764044944</v>
      </c>
    </row>
    <row r="67" spans="1:38" s="349" customFormat="1" ht="22" customHeight="1">
      <c r="A67" s="105">
        <v>59</v>
      </c>
      <c r="B67" s="349" t="s">
        <v>174</v>
      </c>
      <c r="F67" s="380"/>
      <c r="G67" s="350"/>
      <c r="H67" s="350"/>
      <c r="I67" s="413"/>
      <c r="J67" s="366"/>
      <c r="K67" s="451"/>
      <c r="L67" s="451"/>
      <c r="M67" s="366"/>
      <c r="N67" s="407"/>
      <c r="O67" s="402"/>
      <c r="P67" s="463">
        <v>3</v>
      </c>
      <c r="Q67" s="463"/>
      <c r="R67" s="444"/>
      <c r="S67" s="408"/>
      <c r="T67" s="408"/>
      <c r="U67" s="367">
        <f>SUM(N67:R67)/U69</f>
        <v>6.2972292191435767E-4</v>
      </c>
      <c r="V67" s="410"/>
      <c r="W67" s="417"/>
      <c r="X67" s="460">
        <f t="shared" si="2"/>
        <v>3</v>
      </c>
      <c r="Y67" s="366">
        <v>331</v>
      </c>
      <c r="Z67" s="380"/>
      <c r="AA67" s="380"/>
      <c r="AB67" s="366">
        <v>11</v>
      </c>
      <c r="AC67" s="380"/>
      <c r="AD67" s="380"/>
      <c r="AE67" s="366">
        <v>3</v>
      </c>
      <c r="AF67" s="380"/>
      <c r="AG67" s="380"/>
      <c r="AH67" s="398"/>
      <c r="AI67" s="522"/>
      <c r="AJ67" s="522"/>
      <c r="AK67" s="402"/>
      <c r="AL67" s="402"/>
    </row>
    <row r="68" spans="1:38" s="355" customFormat="1">
      <c r="A68" s="78"/>
      <c r="F68" s="618"/>
      <c r="G68" s="356"/>
      <c r="H68" s="356"/>
      <c r="I68" s="375"/>
      <c r="J68" s="369"/>
      <c r="K68" s="452"/>
      <c r="L68" s="452"/>
      <c r="M68" s="369"/>
      <c r="N68" s="369"/>
      <c r="O68" s="369"/>
      <c r="P68" s="369"/>
      <c r="Q68" s="369"/>
      <c r="R68" s="369"/>
      <c r="S68" s="370"/>
      <c r="T68" s="370"/>
      <c r="U68" s="371"/>
      <c r="V68" s="372"/>
      <c r="W68" s="418"/>
      <c r="X68" s="383"/>
      <c r="Y68" s="384"/>
      <c r="Z68" s="385"/>
      <c r="AA68" s="386"/>
      <c r="AB68" s="384"/>
      <c r="AC68" s="385"/>
      <c r="AD68" s="386"/>
      <c r="AE68" s="384"/>
      <c r="AF68" s="385"/>
      <c r="AG68" s="386"/>
      <c r="AH68" s="396"/>
      <c r="AI68" s="523"/>
      <c r="AJ68" s="523"/>
    </row>
    <row r="69" spans="1:38" s="347" customFormat="1" ht="17" customHeight="1">
      <c r="A69" s="95"/>
      <c r="B69" s="347" t="s">
        <v>3</v>
      </c>
      <c r="F69" s="619"/>
      <c r="G69" s="351"/>
      <c r="H69" s="351"/>
      <c r="I69" s="342">
        <f>SUM(I10:I67)</f>
        <v>435</v>
      </c>
      <c r="J69" s="371">
        <f>SUM(J10:J66)</f>
        <v>2650</v>
      </c>
      <c r="K69" s="371">
        <f>SUM(K10:K66)</f>
        <v>910</v>
      </c>
      <c r="L69" s="371">
        <f>SUM(L10:L66)</f>
        <v>491</v>
      </c>
      <c r="M69" s="371">
        <f>SUM(M10:M66)</f>
        <v>4051</v>
      </c>
      <c r="N69" s="465">
        <f>SUM(N10:N67)</f>
        <v>184</v>
      </c>
      <c r="O69" s="465">
        <f t="shared" ref="O69:R69" si="12">SUM(O10:O67)</f>
        <v>45</v>
      </c>
      <c r="P69" s="465">
        <f t="shared" si="12"/>
        <v>446</v>
      </c>
      <c r="Q69" s="465">
        <f t="shared" si="12"/>
        <v>16</v>
      </c>
      <c r="R69" s="465">
        <f t="shared" si="12"/>
        <v>22</v>
      </c>
      <c r="S69" s="374"/>
      <c r="T69" s="374"/>
      <c r="U69" s="377">
        <f>SUM(J69:L69)+SUM(N69:R69)</f>
        <v>4764</v>
      </c>
      <c r="V69" s="373"/>
      <c r="W69" s="392"/>
      <c r="X69" s="387">
        <f>SUM(N69:R69)</f>
        <v>713</v>
      </c>
      <c r="Y69" s="388">
        <f>SUM(Y10:Y67)</f>
        <v>331</v>
      </c>
      <c r="Z69" s="382"/>
      <c r="AA69" s="389">
        <f>SUM(AA10:AA65)</f>
        <v>0</v>
      </c>
      <c r="AB69" s="388">
        <f>SUM(AB10:AB67)</f>
        <v>11</v>
      </c>
      <c r="AC69" s="382"/>
      <c r="AD69" s="389">
        <f>SUM(AD10:AD65)</f>
        <v>0</v>
      </c>
      <c r="AE69" s="388">
        <f>SUM(AE10:AE67)</f>
        <v>3</v>
      </c>
      <c r="AF69" s="382"/>
      <c r="AG69" s="389">
        <f>SUM(AG10:AG65)</f>
        <v>0</v>
      </c>
      <c r="AH69" s="398"/>
      <c r="AK69" s="371">
        <f>SUM(AK10:AK67)</f>
        <v>1695.9780738366167</v>
      </c>
      <c r="AL69" s="371">
        <f>SUM(AL10:AL67)</f>
        <v>2256.0219261633829</v>
      </c>
    </row>
    <row r="70" spans="1:38" s="347" customFormat="1" ht="17" customHeight="1">
      <c r="A70" s="95"/>
      <c r="F70" s="619"/>
      <c r="G70" s="351"/>
      <c r="H70" s="351"/>
      <c r="I70" s="376"/>
      <c r="J70" s="373"/>
      <c r="K70" s="453"/>
      <c r="L70" s="453"/>
      <c r="M70" s="371"/>
      <c r="N70" s="373"/>
      <c r="O70" s="373"/>
      <c r="P70" s="373"/>
      <c r="Q70" s="373"/>
      <c r="R70" s="373"/>
      <c r="S70" s="374"/>
      <c r="T70" s="374"/>
      <c r="U70" s="371"/>
      <c r="V70" s="373"/>
      <c r="W70" s="392"/>
      <c r="X70" s="379"/>
      <c r="Y70" s="390"/>
      <c r="Z70" s="382"/>
      <c r="AA70" s="391"/>
      <c r="AB70" s="390"/>
      <c r="AC70" s="382"/>
      <c r="AD70" s="391"/>
      <c r="AE70" s="390"/>
      <c r="AF70" s="382"/>
      <c r="AG70" s="391"/>
      <c r="AH70" s="398"/>
    </row>
    <row r="71" spans="1:38" s="74" customFormat="1">
      <c r="F71" s="139"/>
      <c r="G71" s="75"/>
      <c r="H71" s="75"/>
      <c r="I71" s="309"/>
      <c r="K71" s="27"/>
      <c r="L71" s="27"/>
      <c r="M71" s="82"/>
      <c r="N71" s="82"/>
      <c r="O71" s="82"/>
      <c r="P71" s="82"/>
      <c r="Q71" s="82"/>
      <c r="R71" s="82"/>
      <c r="S71" s="325"/>
      <c r="T71" s="325"/>
      <c r="U71" s="128"/>
      <c r="V71" s="109"/>
      <c r="Y71" s="139"/>
      <c r="Z71" s="139"/>
      <c r="AA71" s="82"/>
      <c r="AB71" s="139"/>
      <c r="AC71" s="139"/>
      <c r="AD71" s="82"/>
      <c r="AE71" s="139"/>
      <c r="AF71" s="139"/>
      <c r="AG71" s="82"/>
      <c r="AH71" s="1"/>
    </row>
    <row r="72" spans="1:38" s="92" customFormat="1">
      <c r="F72" s="147"/>
      <c r="G72" s="93"/>
      <c r="H72" s="93"/>
      <c r="I72" s="314"/>
      <c r="K72" s="454"/>
      <c r="L72" s="454"/>
      <c r="M72" s="94"/>
      <c r="N72" s="94"/>
      <c r="O72" s="94"/>
      <c r="P72" s="94"/>
      <c r="Q72" s="94"/>
      <c r="R72" s="94"/>
      <c r="S72" s="331"/>
      <c r="T72" s="331"/>
      <c r="U72" s="131"/>
      <c r="V72" s="110"/>
      <c r="Y72" s="147"/>
      <c r="Z72" s="147"/>
      <c r="AA72" s="94"/>
      <c r="AB72" s="147"/>
      <c r="AC72" s="147"/>
      <c r="AD72" s="94"/>
      <c r="AE72" s="147"/>
      <c r="AF72" s="147"/>
      <c r="AG72" s="94"/>
    </row>
    <row r="74" spans="1:38" ht="67" customHeight="1">
      <c r="B74" s="289" t="s">
        <v>175</v>
      </c>
      <c r="N74" s="660" t="s">
        <v>171</v>
      </c>
      <c r="O74" s="660"/>
      <c r="R74" s="440"/>
    </row>
  </sheetData>
  <mergeCells count="32">
    <mergeCell ref="N74:O74"/>
    <mergeCell ref="CS3:CU3"/>
    <mergeCell ref="CW3:CY3"/>
    <mergeCell ref="I6:I8"/>
    <mergeCell ref="N8:O8"/>
    <mergeCell ref="S60:S65"/>
    <mergeCell ref="T60:T65"/>
    <mergeCell ref="V60:V65"/>
    <mergeCell ref="S48:S52"/>
    <mergeCell ref="T48:T52"/>
    <mergeCell ref="V48:V52"/>
    <mergeCell ref="S56:S57"/>
    <mergeCell ref="T56:T57"/>
    <mergeCell ref="V56:V57"/>
    <mergeCell ref="S39:S41"/>
    <mergeCell ref="T39:T41"/>
    <mergeCell ref="V39:V41"/>
    <mergeCell ref="S42:S44"/>
    <mergeCell ref="T42:T44"/>
    <mergeCell ref="V42:V44"/>
    <mergeCell ref="S31:S32"/>
    <mergeCell ref="T31:T32"/>
    <mergeCell ref="V31:V32"/>
    <mergeCell ref="S33:S38"/>
    <mergeCell ref="T33:T38"/>
    <mergeCell ref="V33:V38"/>
    <mergeCell ref="S14:S25"/>
    <mergeCell ref="T14:T25"/>
    <mergeCell ref="V14:V25"/>
    <mergeCell ref="S26:S28"/>
    <mergeCell ref="T26:T28"/>
    <mergeCell ref="V26:V28"/>
  </mergeCells>
  <pageMargins left="0.75" right="0.75" top="1" bottom="1" header="0.5" footer="0.5"/>
  <pageSetup paperSize="9" orientation="portrait" horizontalDpi="4294967292" verticalDpi="4294967292"/>
  <ignoredErrors>
    <ignoredError sqref="S65 S14:S44 S45:S63" formulaRange="1"/>
  </ignoredErrors>
  <extLst>
    <ext xmlns:mx="http://schemas.microsoft.com/office/mac/excel/2008/main" uri="{64002731-A6B0-56B0-2670-7721B7C09600}">
      <mx:PLV Mode="0" OnePage="0" WScale="0"/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73"/>
  <sheetViews>
    <sheetView zoomScale="125" zoomScaleNormal="125" zoomScalePageLayoutView="125" workbookViewId="0">
      <selection activeCell="F32" sqref="F32"/>
    </sheetView>
    <sheetView workbookViewId="1">
      <selection activeCell="C83" sqref="C83"/>
    </sheetView>
  </sheetViews>
  <sheetFormatPr baseColWidth="10" defaultRowHeight="15" x14ac:dyDescent="0"/>
  <cols>
    <col min="1" max="1" width="10.83203125" style="433"/>
    <col min="2" max="2" width="23.6640625" style="433" customWidth="1"/>
    <col min="3" max="3" width="10.83203125" style="436"/>
    <col min="4" max="4" width="10.83203125" style="437"/>
    <col min="5" max="6" width="10.83203125" style="436"/>
    <col min="7" max="16384" width="10.83203125" style="433"/>
  </cols>
  <sheetData>
    <row r="1" spans="2:6" s="477" customFormat="1" ht="32" customHeight="1">
      <c r="B1" s="474" t="s">
        <v>199</v>
      </c>
      <c r="C1" s="475"/>
      <c r="D1" s="476"/>
      <c r="E1" s="475"/>
      <c r="F1" s="475"/>
    </row>
    <row r="3" spans="2:6" s="466" customFormat="1">
      <c r="C3" s="434" t="s">
        <v>176</v>
      </c>
      <c r="D3" s="713" t="s">
        <v>300</v>
      </c>
      <c r="E3" s="435" t="s">
        <v>177</v>
      </c>
      <c r="F3" s="714" t="s">
        <v>300</v>
      </c>
    </row>
    <row r="4" spans="2:6" s="466" customFormat="1" ht="12">
      <c r="B4" s="467" t="s">
        <v>64</v>
      </c>
      <c r="C4" s="468">
        <v>6.0944825099170576E-2</v>
      </c>
      <c r="D4" s="469">
        <v>8</v>
      </c>
      <c r="E4" s="470">
        <v>9.9706129303106628E-2</v>
      </c>
      <c r="F4" s="471">
        <v>11</v>
      </c>
    </row>
    <row r="5" spans="2:6" s="466" customFormat="1" ht="12">
      <c r="B5" s="467" t="s">
        <v>53</v>
      </c>
      <c r="C5" s="468">
        <v>3.3177064551027771E-2</v>
      </c>
      <c r="D5" s="469">
        <v>5</v>
      </c>
      <c r="E5" s="470">
        <v>5.1847187237615451E-2</v>
      </c>
      <c r="F5" s="471">
        <v>7</v>
      </c>
    </row>
    <row r="6" spans="2:6" s="466" customFormat="1" ht="12">
      <c r="B6" s="467" t="s">
        <v>24</v>
      </c>
      <c r="C6" s="468">
        <v>5.4814280562567617E-2</v>
      </c>
      <c r="D6" s="469">
        <v>7</v>
      </c>
      <c r="E6" s="470">
        <v>4.659949622166247E-2</v>
      </c>
      <c r="F6" s="471">
        <v>6</v>
      </c>
    </row>
    <row r="7" spans="2:6" s="466" customFormat="1" ht="12">
      <c r="B7" s="467" t="s">
        <v>41</v>
      </c>
      <c r="C7" s="468">
        <v>3.5701406419040752E-2</v>
      </c>
      <c r="D7" s="469">
        <v>5</v>
      </c>
      <c r="E7" s="470">
        <v>4.4920235096557515E-2</v>
      </c>
      <c r="F7" s="471">
        <v>6</v>
      </c>
    </row>
    <row r="8" spans="2:6" s="466" customFormat="1" ht="12">
      <c r="B8" s="467" t="s">
        <v>57</v>
      </c>
      <c r="C8" s="468">
        <v>5.048683736025965E-3</v>
      </c>
      <c r="D8" s="469">
        <v>1</v>
      </c>
      <c r="E8" s="470">
        <v>3.9672544080604534E-2</v>
      </c>
      <c r="F8" s="471">
        <v>6</v>
      </c>
    </row>
    <row r="9" spans="2:6" s="466" customFormat="1" ht="12">
      <c r="B9" s="467" t="s">
        <v>42</v>
      </c>
      <c r="C9" s="468">
        <v>2.3800937612693834E-2</v>
      </c>
      <c r="D9" s="469">
        <v>4</v>
      </c>
      <c r="E9" s="470">
        <v>3.2745591939546598E-2</v>
      </c>
      <c r="F9" s="471">
        <v>5</v>
      </c>
    </row>
    <row r="10" spans="2:6" s="466" customFormat="1" ht="12">
      <c r="B10" s="467" t="s">
        <v>47</v>
      </c>
      <c r="C10" s="468">
        <v>2.271907681211684E-2</v>
      </c>
      <c r="D10" s="469">
        <v>4</v>
      </c>
      <c r="E10" s="470">
        <v>3.001679261125105E-2</v>
      </c>
      <c r="F10" s="471">
        <v>5</v>
      </c>
    </row>
    <row r="11" spans="2:6" s="466" customFormat="1" ht="12">
      <c r="B11" s="467" t="s">
        <v>35</v>
      </c>
      <c r="C11" s="468">
        <v>2.019473494410386E-2</v>
      </c>
      <c r="D11" s="469">
        <v>4</v>
      </c>
      <c r="E11" s="470">
        <v>2.7287993282955499E-2</v>
      </c>
      <c r="F11" s="471">
        <v>4</v>
      </c>
    </row>
    <row r="12" spans="2:6" s="466" customFormat="1" ht="12">
      <c r="B12" s="467" t="s">
        <v>66</v>
      </c>
      <c r="C12" s="468">
        <v>1.8391633609808871E-2</v>
      </c>
      <c r="D12" s="469">
        <v>3</v>
      </c>
      <c r="E12" s="470">
        <v>2.6448362720403022E-2</v>
      </c>
      <c r="F12" s="471">
        <v>4</v>
      </c>
    </row>
    <row r="13" spans="2:6" s="466" customFormat="1" ht="12">
      <c r="B13" s="467" t="s">
        <v>44</v>
      </c>
      <c r="C13" s="468">
        <v>2.5964659213847819E-2</v>
      </c>
      <c r="D13" s="469">
        <v>4</v>
      </c>
      <c r="E13" s="470">
        <v>2.2460117548278757E-2</v>
      </c>
      <c r="F13" s="471">
        <v>4</v>
      </c>
    </row>
    <row r="14" spans="2:6" s="466" customFormat="1" ht="12">
      <c r="B14" s="467" t="s">
        <v>18</v>
      </c>
      <c r="C14" s="468">
        <v>2.7407140281283809E-2</v>
      </c>
      <c r="D14" s="469">
        <v>4</v>
      </c>
      <c r="E14" s="470">
        <v>2.1410579345088162E-2</v>
      </c>
      <c r="F14" s="471">
        <v>4</v>
      </c>
    </row>
    <row r="15" spans="2:6" s="466" customFormat="1" ht="12">
      <c r="B15" s="467" t="s">
        <v>12</v>
      </c>
      <c r="C15" s="468">
        <v>1.4785430941218897E-2</v>
      </c>
      <c r="D15" s="469">
        <v>3</v>
      </c>
      <c r="E15" s="470">
        <v>2.1200671704450041E-2</v>
      </c>
      <c r="F15" s="471">
        <v>4</v>
      </c>
    </row>
    <row r="16" spans="2:6" s="466" customFormat="1" ht="12">
      <c r="B16" s="467" t="s">
        <v>26</v>
      </c>
      <c r="C16" s="468">
        <v>1.6588532275513886E-2</v>
      </c>
      <c r="D16" s="469">
        <v>3</v>
      </c>
      <c r="E16" s="470">
        <v>1.9941225860621328E-2</v>
      </c>
      <c r="F16" s="471">
        <v>4</v>
      </c>
    </row>
    <row r="17" spans="2:6" s="466" customFormat="1" ht="12">
      <c r="B17" s="467" t="s">
        <v>56</v>
      </c>
      <c r="C17" s="468">
        <v>1.3703570140641904E-2</v>
      </c>
      <c r="D17" s="469">
        <v>2</v>
      </c>
      <c r="E17" s="470">
        <v>1.9941225860621328E-2</v>
      </c>
      <c r="F17" s="471">
        <v>4</v>
      </c>
    </row>
    <row r="18" spans="2:6" s="466" customFormat="1" ht="12">
      <c r="B18" s="467" t="s">
        <v>19</v>
      </c>
      <c r="C18" s="468">
        <v>1.4064190407500902E-2</v>
      </c>
      <c r="D18" s="469">
        <v>2</v>
      </c>
      <c r="E18" s="470">
        <v>1.910159529806885E-2</v>
      </c>
      <c r="F18" s="471">
        <v>3</v>
      </c>
    </row>
    <row r="19" spans="2:6" s="466" customFormat="1" ht="12">
      <c r="B19" s="467" t="s">
        <v>52</v>
      </c>
      <c r="C19" s="468">
        <v>1.5146051208077894E-2</v>
      </c>
      <c r="D19" s="469">
        <v>3</v>
      </c>
      <c r="E19" s="470">
        <v>1.8052057094878254E-2</v>
      </c>
      <c r="F19" s="471">
        <v>3</v>
      </c>
    </row>
    <row r="20" spans="2:6" s="466" customFormat="1" ht="12">
      <c r="B20" s="467" t="s">
        <v>59</v>
      </c>
      <c r="C20" s="468">
        <v>1.9473494410385865E-2</v>
      </c>
      <c r="D20" s="469">
        <v>3</v>
      </c>
      <c r="E20" s="470">
        <v>1.7422334172963894E-2</v>
      </c>
      <c r="F20" s="471">
        <v>3</v>
      </c>
    </row>
    <row r="21" spans="2:6" s="466" customFormat="1" ht="12">
      <c r="B21" s="467" t="s">
        <v>20</v>
      </c>
      <c r="C21" s="468">
        <v>1.2621709340064912E-2</v>
      </c>
      <c r="D21" s="469">
        <v>2</v>
      </c>
      <c r="E21" s="470">
        <v>1.6162888329135181E-2</v>
      </c>
      <c r="F21" s="471">
        <v>3</v>
      </c>
    </row>
    <row r="22" spans="2:6" s="466" customFormat="1" ht="12">
      <c r="B22" s="467" t="s">
        <v>50</v>
      </c>
      <c r="C22" s="468">
        <v>2.0915975477821855E-2</v>
      </c>
      <c r="D22" s="469">
        <v>4</v>
      </c>
      <c r="E22" s="470">
        <v>1.5743073047858942E-2</v>
      </c>
      <c r="F22" s="471">
        <v>3</v>
      </c>
    </row>
    <row r="23" spans="2:6" s="466" customFormat="1" ht="12">
      <c r="B23" s="467" t="s">
        <v>43</v>
      </c>
      <c r="C23" s="468">
        <v>1.7670393076090876E-2</v>
      </c>
      <c r="D23" s="469">
        <v>3</v>
      </c>
      <c r="E23" s="470">
        <v>1.4903442485306465E-2</v>
      </c>
      <c r="F23" s="471">
        <v>3</v>
      </c>
    </row>
    <row r="24" spans="2:6" s="466" customFormat="1" ht="12">
      <c r="B24" s="467" t="s">
        <v>23</v>
      </c>
      <c r="C24" s="468">
        <v>1.9834114677244861E-2</v>
      </c>
      <c r="D24" s="469">
        <v>4</v>
      </c>
      <c r="E24" s="470">
        <v>1.4063811922753989E-2</v>
      </c>
      <c r="F24" s="471">
        <v>2</v>
      </c>
    </row>
    <row r="25" spans="2:6" s="466" customFormat="1" ht="12">
      <c r="B25" s="467" t="s">
        <v>17</v>
      </c>
      <c r="C25" s="468">
        <v>1.2261089073205915E-2</v>
      </c>
      <c r="D25" s="469">
        <v>2</v>
      </c>
      <c r="E25" s="470">
        <v>1.3853904282115869E-2</v>
      </c>
      <c r="F25" s="471">
        <v>2</v>
      </c>
    </row>
    <row r="26" spans="2:6" s="466" customFormat="1" ht="12">
      <c r="B26" s="467" t="s">
        <v>63</v>
      </c>
      <c r="C26" s="468">
        <v>9.0155066714749377E-3</v>
      </c>
      <c r="D26" s="469">
        <v>1</v>
      </c>
      <c r="E26" s="470">
        <v>1.2804366078925274E-2</v>
      </c>
      <c r="F26" s="471">
        <v>2</v>
      </c>
    </row>
    <row r="27" spans="2:6" s="466" customFormat="1" ht="12">
      <c r="B27" s="467" t="s">
        <v>29</v>
      </c>
      <c r="C27" s="468">
        <v>1.5146051208077894E-2</v>
      </c>
      <c r="D27" s="469">
        <v>3</v>
      </c>
      <c r="E27" s="470">
        <v>1.1544920235096557E-2</v>
      </c>
      <c r="F27" s="471">
        <v>2</v>
      </c>
    </row>
    <row r="28" spans="2:6" s="466" customFormat="1" ht="12">
      <c r="B28" s="467" t="s">
        <v>54</v>
      </c>
      <c r="C28" s="468">
        <v>9.0155066714749377E-3</v>
      </c>
      <c r="D28" s="469">
        <v>1</v>
      </c>
      <c r="E28" s="470">
        <v>1.1544920235096557E-2</v>
      </c>
      <c r="F28" s="471">
        <v>2</v>
      </c>
    </row>
    <row r="29" spans="2:6" s="466" customFormat="1" ht="12">
      <c r="B29" s="467" t="s">
        <v>9</v>
      </c>
      <c r="C29" s="468">
        <v>1.8031013342949875E-2</v>
      </c>
      <c r="D29" s="469">
        <v>3</v>
      </c>
      <c r="E29" s="470">
        <v>1.112510495382032E-2</v>
      </c>
      <c r="F29" s="471">
        <v>2</v>
      </c>
    </row>
    <row r="30" spans="2:6" s="466" customFormat="1" ht="12">
      <c r="B30" s="467" t="s">
        <v>14</v>
      </c>
      <c r="C30" s="468">
        <v>1.6949152542372881E-2</v>
      </c>
      <c r="D30" s="469">
        <v>3</v>
      </c>
      <c r="E30" s="470">
        <v>1.112510495382032E-2</v>
      </c>
      <c r="F30" s="471">
        <v>2</v>
      </c>
    </row>
    <row r="31" spans="2:6" s="466" customFormat="1" ht="12">
      <c r="B31" s="467" t="s">
        <v>30</v>
      </c>
      <c r="C31" s="468">
        <v>1.5867291741795887E-2</v>
      </c>
      <c r="D31" s="469">
        <v>3</v>
      </c>
      <c r="E31" s="470">
        <v>1.0705289672544081E-2</v>
      </c>
      <c r="F31" s="471">
        <v>2</v>
      </c>
    </row>
    <row r="32" spans="2:6" s="466" customFormat="1" ht="12">
      <c r="B32" s="467" t="s">
        <v>4</v>
      </c>
      <c r="C32" s="468">
        <v>1.0818608005769925E-2</v>
      </c>
      <c r="D32" s="469">
        <v>2</v>
      </c>
      <c r="E32" s="470">
        <v>9.2359361880772466E-3</v>
      </c>
      <c r="F32" s="471">
        <v>1</v>
      </c>
    </row>
    <row r="33" spans="2:6" s="466" customFormat="1" ht="12">
      <c r="B33" s="467" t="s">
        <v>22</v>
      </c>
      <c r="C33" s="468">
        <v>1.4424810674359899E-2</v>
      </c>
      <c r="D33" s="469">
        <v>2</v>
      </c>
      <c r="E33" s="470">
        <v>7.97649034424853E-3</v>
      </c>
      <c r="F33" s="471">
        <v>1</v>
      </c>
    </row>
    <row r="34" spans="2:6" s="466" customFormat="1" ht="12">
      <c r="B34" s="467" t="s">
        <v>36</v>
      </c>
      <c r="C34" s="468">
        <v>1.3342949873782907E-2</v>
      </c>
      <c r="D34" s="469">
        <v>2</v>
      </c>
      <c r="E34" s="470">
        <v>7.556675062972292E-3</v>
      </c>
      <c r="F34" s="471">
        <v>1</v>
      </c>
    </row>
    <row r="35" spans="2:6" s="466" customFormat="1" ht="12">
      <c r="B35" s="467" t="s">
        <v>13</v>
      </c>
      <c r="C35" s="468">
        <v>1.0818608005769925E-2</v>
      </c>
      <c r="D35" s="469">
        <v>2</v>
      </c>
      <c r="E35" s="470">
        <v>7.3467674223341725E-3</v>
      </c>
      <c r="F35" s="471">
        <v>1</v>
      </c>
    </row>
    <row r="36" spans="2:6" s="466" customFormat="1" ht="12">
      <c r="B36" s="467" t="s">
        <v>67</v>
      </c>
      <c r="C36" s="468">
        <v>7.5730256040389471E-3</v>
      </c>
      <c r="D36" s="469">
        <v>1</v>
      </c>
      <c r="E36" s="470">
        <v>7.136859781696054E-3</v>
      </c>
      <c r="F36" s="471">
        <v>1</v>
      </c>
    </row>
    <row r="37" spans="2:6" s="466" customFormat="1" ht="12">
      <c r="B37" s="467" t="s">
        <v>28</v>
      </c>
      <c r="C37" s="468">
        <v>1.4424810674359899E-2</v>
      </c>
      <c r="D37" s="469">
        <v>2</v>
      </c>
      <c r="E37" s="470">
        <v>6.9269521410579345E-3</v>
      </c>
      <c r="F37" s="471">
        <v>1</v>
      </c>
    </row>
    <row r="38" spans="2:6" s="466" customFormat="1" ht="12">
      <c r="B38" s="467" t="s">
        <v>51</v>
      </c>
      <c r="C38" s="468">
        <v>1.4424810674359899E-2</v>
      </c>
      <c r="D38" s="469">
        <v>2</v>
      </c>
      <c r="E38" s="470">
        <v>6.9269521410579345E-3</v>
      </c>
      <c r="F38" s="471">
        <v>1</v>
      </c>
    </row>
    <row r="39" spans="2:6" s="466" customFormat="1" ht="12">
      <c r="B39" s="467" t="s">
        <v>16</v>
      </c>
      <c r="C39" s="468">
        <v>1.3342949873782907E-2</v>
      </c>
      <c r="D39" s="469">
        <v>2</v>
      </c>
      <c r="E39" s="470">
        <v>6.7170445004198151E-3</v>
      </c>
      <c r="F39" s="471">
        <v>1</v>
      </c>
    </row>
    <row r="40" spans="2:6" s="466" customFormat="1" ht="12">
      <c r="B40" s="467" t="s">
        <v>61</v>
      </c>
      <c r="C40" s="468">
        <v>0</v>
      </c>
      <c r="D40" s="469"/>
      <c r="E40" s="470">
        <v>6.0873215785054577E-3</v>
      </c>
      <c r="F40" s="471">
        <v>1</v>
      </c>
    </row>
    <row r="41" spans="2:6" s="466" customFormat="1" ht="12">
      <c r="B41" s="467" t="s">
        <v>60</v>
      </c>
      <c r="C41" s="468">
        <v>1.1900468806346917E-2</v>
      </c>
      <c r="D41" s="469">
        <v>2</v>
      </c>
      <c r="E41" s="470">
        <v>5.2476910159529808E-3</v>
      </c>
      <c r="F41" s="471">
        <v>1</v>
      </c>
    </row>
    <row r="42" spans="2:6" s="466" customFormat="1" ht="12">
      <c r="B42" s="467" t="s">
        <v>31</v>
      </c>
      <c r="C42" s="468">
        <v>7.2124053371799496E-3</v>
      </c>
      <c r="D42" s="469">
        <v>1</v>
      </c>
      <c r="E42" s="470">
        <v>5.2476910159529808E-3</v>
      </c>
      <c r="F42" s="471">
        <v>1</v>
      </c>
    </row>
    <row r="43" spans="2:6" s="466" customFormat="1" ht="12">
      <c r="B43" s="467" t="s">
        <v>33</v>
      </c>
      <c r="C43" s="468">
        <v>5.7699242697439599E-3</v>
      </c>
      <c r="D43" s="469">
        <v>1</v>
      </c>
      <c r="E43" s="470">
        <v>5.2476910159529808E-3</v>
      </c>
      <c r="F43" s="471">
        <v>1</v>
      </c>
    </row>
    <row r="44" spans="2:6" s="466" customFormat="1" ht="12">
      <c r="B44" s="467" t="s">
        <v>7</v>
      </c>
      <c r="C44" s="468">
        <v>7.2124053371799496E-3</v>
      </c>
      <c r="D44" s="469">
        <v>1</v>
      </c>
      <c r="E44" s="470">
        <v>5.0377833753148613E-3</v>
      </c>
      <c r="F44" s="471">
        <v>1</v>
      </c>
    </row>
    <row r="45" spans="2:6" s="466" customFormat="1" ht="12">
      <c r="B45" s="467" t="s">
        <v>58</v>
      </c>
      <c r="C45" s="468">
        <v>5.7699242697439599E-3</v>
      </c>
      <c r="D45" s="469">
        <v>1</v>
      </c>
      <c r="E45" s="470">
        <v>5.0377833753148613E-3</v>
      </c>
      <c r="F45" s="471">
        <v>1</v>
      </c>
    </row>
    <row r="46" spans="2:6" s="466" customFormat="1" ht="12">
      <c r="B46" s="467" t="s">
        <v>34</v>
      </c>
      <c r="C46" s="468">
        <v>1.0457987738910927E-2</v>
      </c>
      <c r="D46" s="469">
        <v>2</v>
      </c>
      <c r="E46" s="470">
        <v>4.8278757346767419E-3</v>
      </c>
      <c r="F46" s="471">
        <v>1</v>
      </c>
    </row>
    <row r="47" spans="2:6" s="466" customFormat="1" ht="12">
      <c r="B47" s="467" t="s">
        <v>65</v>
      </c>
      <c r="C47" s="468">
        <v>8.6548864046159402E-3</v>
      </c>
      <c r="D47" s="469">
        <v>1</v>
      </c>
      <c r="E47" s="470">
        <v>4.4080604534005039E-3</v>
      </c>
      <c r="F47" s="471"/>
    </row>
    <row r="48" spans="2:6" s="466" customFormat="1" ht="12">
      <c r="B48" s="467" t="s">
        <v>55</v>
      </c>
      <c r="C48" s="468">
        <v>5.7699242697439599E-3</v>
      </c>
      <c r="D48" s="469">
        <v>1</v>
      </c>
      <c r="E48" s="470">
        <v>4.4080604534005039E-3</v>
      </c>
      <c r="F48" s="471"/>
    </row>
    <row r="49" spans="2:6" s="466" customFormat="1" ht="12">
      <c r="B49" s="467" t="s">
        <v>68</v>
      </c>
      <c r="C49" s="468">
        <v>9.3761269383339351E-3</v>
      </c>
      <c r="D49" s="469">
        <v>1</v>
      </c>
      <c r="E49" s="470">
        <v>4.1981528127623844E-3</v>
      </c>
      <c r="F49" s="471"/>
    </row>
    <row r="50" spans="2:6" s="466" customFormat="1" ht="12">
      <c r="B50" s="467" t="s">
        <v>39</v>
      </c>
      <c r="C50" s="468">
        <v>5.7699242697439599E-3</v>
      </c>
      <c r="D50" s="469">
        <v>1</v>
      </c>
      <c r="E50" s="470">
        <v>4.1981528127623844E-3</v>
      </c>
      <c r="F50" s="471"/>
    </row>
    <row r="51" spans="2:6" s="466" customFormat="1" ht="12">
      <c r="B51" s="467" t="s">
        <v>21</v>
      </c>
      <c r="C51" s="468">
        <v>9.0155066714749377E-3</v>
      </c>
      <c r="D51" s="469">
        <v>1</v>
      </c>
      <c r="E51" s="470">
        <v>3.778337531486146E-3</v>
      </c>
      <c r="F51" s="471"/>
    </row>
    <row r="52" spans="2:6" s="466" customFormat="1" ht="12">
      <c r="B52" s="467" t="s">
        <v>15</v>
      </c>
      <c r="C52" s="468">
        <v>9.0155066714749377E-3</v>
      </c>
      <c r="D52" s="469">
        <v>1</v>
      </c>
      <c r="E52" s="470">
        <v>3.3585222502099076E-3</v>
      </c>
      <c r="F52" s="471"/>
    </row>
    <row r="53" spans="2:6" s="466" customFormat="1" ht="12">
      <c r="B53" s="467" t="s">
        <v>25</v>
      </c>
      <c r="C53" s="468">
        <v>5.7699242697439599E-3</v>
      </c>
      <c r="D53" s="469">
        <v>1</v>
      </c>
      <c r="E53" s="470">
        <v>3.3585222502099076E-3</v>
      </c>
      <c r="F53" s="471"/>
    </row>
    <row r="54" spans="2:6" s="466" customFormat="1" ht="12">
      <c r="B54" s="467" t="s">
        <v>27</v>
      </c>
      <c r="C54" s="468">
        <v>9.3761269383339351E-3</v>
      </c>
      <c r="D54" s="469">
        <v>1</v>
      </c>
      <c r="E54" s="470">
        <v>2.9387069689336691E-3</v>
      </c>
      <c r="F54" s="471"/>
    </row>
    <row r="55" spans="2:6" s="466" customFormat="1" ht="12">
      <c r="C55" s="472"/>
      <c r="D55" s="473"/>
      <c r="E55" s="472"/>
      <c r="F55" s="472"/>
    </row>
    <row r="56" spans="2:6" s="466" customFormat="1" ht="12">
      <c r="B56" s="467" t="s">
        <v>32</v>
      </c>
      <c r="C56" s="468">
        <v>7.2124053371799496E-3</v>
      </c>
      <c r="D56" s="469">
        <v>1</v>
      </c>
      <c r="E56" s="470">
        <v>1.2594458438287154E-2</v>
      </c>
      <c r="F56" s="471">
        <v>2</v>
      </c>
    </row>
    <row r="57" spans="2:6" s="466" customFormat="1" ht="12">
      <c r="B57" s="467" t="s">
        <v>49</v>
      </c>
      <c r="C57" s="468">
        <v>2.1637216011539851E-3</v>
      </c>
      <c r="D57" s="469"/>
      <c r="E57" s="470">
        <v>1.2594458438287153E-3</v>
      </c>
      <c r="F57" s="471"/>
    </row>
    <row r="58" spans="2:6" s="466" customFormat="1" ht="12">
      <c r="B58" s="467" t="s">
        <v>37</v>
      </c>
      <c r="C58" s="468">
        <v>2.1637216011539851E-3</v>
      </c>
      <c r="D58" s="469"/>
      <c r="E58" s="470">
        <v>1.46935348446683E-3</v>
      </c>
      <c r="F58" s="471"/>
    </row>
    <row r="59" spans="2:6" s="466" customFormat="1" ht="12">
      <c r="B59" s="467" t="s">
        <v>45</v>
      </c>
      <c r="C59" s="468">
        <v>2.1637216011539851E-3</v>
      </c>
      <c r="D59" s="469"/>
      <c r="E59" s="470">
        <v>1.2594458438287153E-3</v>
      </c>
      <c r="F59" s="471"/>
    </row>
    <row r="60" spans="2:6" s="466" customFormat="1" ht="12">
      <c r="B60" s="467" t="s">
        <v>48</v>
      </c>
      <c r="C60" s="468">
        <v>2.1637216011539851E-3</v>
      </c>
      <c r="D60" s="469"/>
      <c r="E60" s="470">
        <v>1.4693534844668346E-3</v>
      </c>
      <c r="F60" s="471"/>
    </row>
    <row r="61" spans="2:6" s="466" customFormat="1" ht="12">
      <c r="B61" s="466" t="s">
        <v>163</v>
      </c>
      <c r="C61" s="472"/>
      <c r="D61" s="473"/>
      <c r="E61" s="470">
        <v>2.7287993282955501E-3</v>
      </c>
      <c r="F61" s="471"/>
    </row>
    <row r="62" spans="2:6" s="466" customFormat="1" ht="12">
      <c r="C62" s="472"/>
      <c r="D62" s="473"/>
      <c r="E62" s="472"/>
      <c r="F62" s="472"/>
    </row>
    <row r="63" spans="2:6" s="466" customFormat="1" ht="12">
      <c r="B63" s="466">
        <v>0</v>
      </c>
      <c r="C63" s="472"/>
      <c r="D63" s="469">
        <v>1</v>
      </c>
      <c r="E63" s="472"/>
      <c r="F63" s="471">
        <v>8</v>
      </c>
    </row>
    <row r="64" spans="2:6" s="466" customFormat="1" ht="12">
      <c r="B64" s="466">
        <v>1</v>
      </c>
      <c r="C64" s="472"/>
      <c r="D64" s="469">
        <f>COUNTIF(D$4:D$54,B64)</f>
        <v>16</v>
      </c>
      <c r="E64" s="472"/>
      <c r="F64" s="471">
        <f t="shared" ref="F64:F70" si="0">COUNTIF(F$4:F$54,B64)</f>
        <v>15</v>
      </c>
    </row>
    <row r="65" spans="2:6" s="466" customFormat="1" ht="12">
      <c r="B65" s="466">
        <v>2</v>
      </c>
      <c r="C65" s="472"/>
      <c r="D65" s="469">
        <f>COUNTIF(D$4:D$54,B65)</f>
        <v>13</v>
      </c>
      <c r="E65" s="472"/>
      <c r="F65" s="471">
        <f t="shared" si="0"/>
        <v>8</v>
      </c>
    </row>
    <row r="66" spans="2:6" s="466" customFormat="1" ht="12">
      <c r="B66" s="466">
        <v>3</v>
      </c>
      <c r="C66" s="472"/>
      <c r="D66" s="469">
        <f>COUNTIF(D$4:D$54,B66)</f>
        <v>10</v>
      </c>
      <c r="E66" s="472"/>
      <c r="F66" s="471">
        <f t="shared" si="0"/>
        <v>6</v>
      </c>
    </row>
    <row r="67" spans="2:6" s="466" customFormat="1" ht="12">
      <c r="B67" s="466">
        <v>4</v>
      </c>
      <c r="C67" s="472"/>
      <c r="D67" s="469">
        <f>COUNTIF(D$4:D$54,B67)</f>
        <v>7</v>
      </c>
      <c r="E67" s="472"/>
      <c r="F67" s="471">
        <f t="shared" si="0"/>
        <v>7</v>
      </c>
    </row>
    <row r="68" spans="2:6" s="466" customFormat="1" ht="12">
      <c r="B68" s="466">
        <v>5</v>
      </c>
      <c r="C68" s="472"/>
      <c r="D68" s="469">
        <f>COUNTIF(D$4:D$54,B68)</f>
        <v>2</v>
      </c>
      <c r="E68" s="472"/>
      <c r="F68" s="471">
        <f t="shared" si="0"/>
        <v>2</v>
      </c>
    </row>
    <row r="69" spans="2:6" s="466" customFormat="1" ht="12">
      <c r="B69" s="466">
        <v>6</v>
      </c>
      <c r="C69" s="472"/>
      <c r="D69" s="469"/>
      <c r="E69" s="472"/>
      <c r="F69" s="471">
        <f t="shared" si="0"/>
        <v>3</v>
      </c>
    </row>
    <row r="70" spans="2:6" s="466" customFormat="1" ht="12">
      <c r="B70" s="466">
        <v>7</v>
      </c>
      <c r="C70" s="472"/>
      <c r="D70" s="469">
        <f>COUNTIF(D$4:D$54,B70)</f>
        <v>1</v>
      </c>
      <c r="E70" s="472"/>
      <c r="F70" s="471">
        <f t="shared" si="0"/>
        <v>1</v>
      </c>
    </row>
    <row r="71" spans="2:6" s="466" customFormat="1" ht="12">
      <c r="B71" s="466">
        <v>8</v>
      </c>
      <c r="C71" s="472"/>
      <c r="D71" s="469">
        <f>COUNTIF(D$4:D$54,B71)</f>
        <v>1</v>
      </c>
      <c r="E71" s="472"/>
      <c r="F71" s="471"/>
    </row>
    <row r="72" spans="2:6" s="466" customFormat="1" ht="12">
      <c r="B72" s="466">
        <v>9</v>
      </c>
      <c r="C72" s="472"/>
      <c r="D72" s="469"/>
      <c r="E72" s="472"/>
      <c r="F72" s="471">
        <f>COUNTIF(F$4:F$54,B72)</f>
        <v>0</v>
      </c>
    </row>
    <row r="73" spans="2:6" s="466" customFormat="1" ht="12">
      <c r="B73" s="466">
        <v>11</v>
      </c>
      <c r="C73" s="472"/>
      <c r="D73" s="469"/>
      <c r="E73" s="472"/>
      <c r="F73" s="471">
        <f>COUNTIF(F$4:F$54,B73)</f>
        <v>1</v>
      </c>
    </row>
  </sheetData>
  <sortState ref="B4:F54">
    <sortCondition descending="1" ref="E4:E54"/>
  </sortState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5"/>
  <sheetViews>
    <sheetView workbookViewId="0">
      <pane xSplit="2" ySplit="8" topLeftCell="D9" activePane="bottomRight" state="frozen"/>
      <selection pane="topRight" activeCell="C1" sqref="C1"/>
      <selection pane="bottomLeft" activeCell="A9" sqref="A9"/>
      <selection pane="bottomRight" activeCell="B32" sqref="B32:B41"/>
    </sheetView>
    <sheetView workbookViewId="1"/>
  </sheetViews>
  <sheetFormatPr baseColWidth="10" defaultRowHeight="15" x14ac:dyDescent="0"/>
  <cols>
    <col min="1" max="1" width="10.83203125" style="563"/>
    <col min="2" max="2" width="21.5" style="534" customWidth="1"/>
    <col min="3" max="3" width="17" style="550" customWidth="1"/>
    <col min="4" max="4" width="11.83203125" style="535" customWidth="1"/>
    <col min="5" max="5" width="4.1640625" style="563" customWidth="1"/>
    <col min="6" max="6" width="7.83203125" style="536" customWidth="1"/>
    <col min="7" max="7" width="9.1640625" style="536" customWidth="1"/>
    <col min="8" max="8" width="10.83203125" style="536"/>
    <col min="9" max="10" width="10.83203125" style="538"/>
    <col min="11" max="11" width="3.1640625" style="591" customWidth="1"/>
    <col min="12" max="13" width="8.6640625" style="536" customWidth="1"/>
    <col min="14" max="14" width="10.83203125" style="536"/>
    <col min="15" max="16" width="10.83203125" style="534"/>
    <col min="17" max="17" width="4.83203125" style="563" customWidth="1"/>
    <col min="18" max="20" width="10.83203125" style="563"/>
    <col min="21" max="16384" width="10.83203125" style="534"/>
  </cols>
  <sheetData>
    <row r="1" spans="1:22" ht="29" customHeight="1">
      <c r="B1" s="590" t="s">
        <v>218</v>
      </c>
      <c r="C1" s="564"/>
      <c r="D1" s="565"/>
      <c r="F1" s="591"/>
      <c r="G1" s="591"/>
      <c r="H1" s="591"/>
      <c r="I1" s="592"/>
      <c r="J1" s="592"/>
      <c r="L1" s="591"/>
      <c r="M1" s="591"/>
      <c r="N1" s="591"/>
      <c r="O1" s="563"/>
      <c r="P1" s="563"/>
    </row>
    <row r="2" spans="1:22" ht="29" customHeight="1">
      <c r="B2" s="593" t="s">
        <v>217</v>
      </c>
      <c r="C2" s="564"/>
      <c r="D2" s="565"/>
      <c r="F2" s="591"/>
      <c r="G2" s="591"/>
      <c r="H2" s="591"/>
      <c r="I2" s="592"/>
      <c r="J2" s="592"/>
      <c r="L2" s="591"/>
      <c r="M2" s="591"/>
      <c r="N2" s="591"/>
      <c r="O2" s="563"/>
      <c r="P2" s="563"/>
    </row>
    <row r="3" spans="1:22">
      <c r="B3" s="563"/>
      <c r="C3" s="564"/>
      <c r="D3" s="565"/>
      <c r="F3" s="591"/>
      <c r="G3" s="591"/>
      <c r="H3" s="591"/>
      <c r="I3" s="592"/>
      <c r="J3" s="592"/>
      <c r="L3" s="591"/>
      <c r="M3" s="591"/>
      <c r="N3" s="591"/>
      <c r="O3" s="563"/>
      <c r="P3" s="563"/>
    </row>
    <row r="4" spans="1:22">
      <c r="B4" s="563"/>
      <c r="C4" s="564"/>
      <c r="D4" s="565"/>
      <c r="F4" s="591"/>
      <c r="G4" s="591"/>
      <c r="H4" s="591"/>
      <c r="I4" s="592"/>
      <c r="J4" s="592"/>
      <c r="L4" s="591"/>
      <c r="M4" s="591"/>
      <c r="N4" s="591"/>
      <c r="O4" s="563"/>
      <c r="P4" s="563"/>
    </row>
    <row r="5" spans="1:22" s="555" customFormat="1" ht="27" customHeight="1">
      <c r="A5" s="560"/>
      <c r="B5" s="560"/>
      <c r="C5" s="561" t="s">
        <v>216</v>
      </c>
      <c r="D5" s="562"/>
      <c r="E5" s="560"/>
      <c r="F5" s="556" t="s">
        <v>211</v>
      </c>
      <c r="G5" s="556"/>
      <c r="H5" s="556"/>
      <c r="I5" s="557"/>
      <c r="J5" s="557"/>
      <c r="K5" s="594"/>
      <c r="L5" s="558" t="s">
        <v>212</v>
      </c>
      <c r="M5" s="558"/>
      <c r="N5" s="558"/>
      <c r="O5" s="559"/>
      <c r="P5" s="559"/>
      <c r="Q5" s="560"/>
      <c r="R5" s="600" t="s">
        <v>219</v>
      </c>
      <c r="S5" s="600"/>
      <c r="T5" s="600"/>
    </row>
    <row r="6" spans="1:22" ht="21" customHeight="1">
      <c r="B6" s="563"/>
      <c r="C6" s="564"/>
      <c r="D6" s="565"/>
      <c r="F6" s="539"/>
      <c r="G6" s="539"/>
      <c r="H6" s="539"/>
      <c r="I6" s="540"/>
      <c r="J6" s="540"/>
      <c r="L6" s="545"/>
      <c r="M6" s="545"/>
      <c r="N6" s="545"/>
      <c r="O6" s="546"/>
      <c r="P6" s="546"/>
      <c r="R6" s="662" t="s">
        <v>220</v>
      </c>
      <c r="S6" s="662"/>
      <c r="T6" s="603"/>
    </row>
    <row r="7" spans="1:22" ht="30">
      <c r="B7" s="563"/>
      <c r="C7" s="566" t="s">
        <v>215</v>
      </c>
      <c r="D7" s="567" t="s">
        <v>210</v>
      </c>
      <c r="F7" s="541" t="s">
        <v>74</v>
      </c>
      <c r="G7" s="541" t="s">
        <v>87</v>
      </c>
      <c r="H7" s="541" t="s">
        <v>80</v>
      </c>
      <c r="I7" s="542" t="s">
        <v>210</v>
      </c>
      <c r="J7" s="542" t="s">
        <v>213</v>
      </c>
      <c r="L7" s="547" t="s">
        <v>74</v>
      </c>
      <c r="M7" s="547" t="s">
        <v>87</v>
      </c>
      <c r="N7" s="547" t="s">
        <v>80</v>
      </c>
      <c r="O7" s="548" t="s">
        <v>210</v>
      </c>
      <c r="P7" s="549" t="s">
        <v>213</v>
      </c>
      <c r="R7" s="595" t="s">
        <v>177</v>
      </c>
      <c r="S7" s="598" t="s">
        <v>176</v>
      </c>
      <c r="T7" s="604" t="s">
        <v>221</v>
      </c>
    </row>
    <row r="8" spans="1:22">
      <c r="B8" s="563"/>
      <c r="C8" s="564"/>
      <c r="D8" s="565"/>
      <c r="F8" s="539"/>
      <c r="G8" s="539"/>
      <c r="H8" s="539"/>
      <c r="I8" s="540"/>
      <c r="J8" s="540"/>
      <c r="L8" s="545"/>
      <c r="M8" s="545"/>
      <c r="N8" s="545"/>
      <c r="O8" s="546"/>
      <c r="P8" s="546"/>
      <c r="R8" s="596"/>
      <c r="S8" s="546"/>
      <c r="T8" s="602"/>
    </row>
    <row r="9" spans="1:22">
      <c r="B9" s="568" t="s">
        <v>51</v>
      </c>
      <c r="C9" s="569">
        <v>1911922</v>
      </c>
      <c r="D9" s="570">
        <f t="shared" ref="D9:D40" si="0">C9/C$61</f>
        <v>8.6253111238751672E-3</v>
      </c>
      <c r="E9" s="568"/>
      <c r="F9" s="539">
        <v>33</v>
      </c>
      <c r="G9" s="539">
        <v>4</v>
      </c>
      <c r="H9" s="543">
        <f t="shared" ref="H9:H40" si="1">F9+G9</f>
        <v>37</v>
      </c>
      <c r="I9" s="551">
        <f t="shared" ref="I9:I40" si="2">H9/H$61</f>
        <v>7.9879101899827283E-3</v>
      </c>
      <c r="J9" s="575">
        <f t="shared" ref="J9:J40" si="3">I9-D9</f>
        <v>-6.3740093389243885E-4</v>
      </c>
      <c r="L9" s="545">
        <v>40</v>
      </c>
      <c r="M9" s="545">
        <v>6</v>
      </c>
      <c r="N9" s="537">
        <f t="shared" ref="N9:N40" si="4">M9+L9</f>
        <v>46</v>
      </c>
      <c r="O9" s="553">
        <f t="shared" ref="O9:O40" si="5">N9/N$61</f>
        <v>1.6949152542372881E-2</v>
      </c>
      <c r="P9" s="589">
        <f t="shared" ref="P9:P40" si="6">O9-D9</f>
        <v>8.3238414184977141E-3</v>
      </c>
      <c r="R9" s="597">
        <v>0.24931224358528614</v>
      </c>
      <c r="S9" s="599">
        <v>0.72985514741673041</v>
      </c>
      <c r="T9" s="610">
        <f t="shared" ref="T9:T40" si="7">R9-S9</f>
        <v>-0.48054290383144427</v>
      </c>
      <c r="V9" s="611">
        <f t="shared" ref="V9:V40" si="8">J9+P9</f>
        <v>7.6864404846052753E-3</v>
      </c>
    </row>
    <row r="10" spans="1:22">
      <c r="B10" s="568" t="s">
        <v>27</v>
      </c>
      <c r="C10" s="569">
        <v>435103</v>
      </c>
      <c r="D10" s="570">
        <f t="shared" si="0"/>
        <v>1.9628932278259559E-3</v>
      </c>
      <c r="E10" s="568"/>
      <c r="F10" s="539">
        <v>14</v>
      </c>
      <c r="G10" s="539">
        <v>4</v>
      </c>
      <c r="H10" s="543">
        <f t="shared" si="1"/>
        <v>18</v>
      </c>
      <c r="I10" s="551">
        <f t="shared" si="2"/>
        <v>3.8860103626943004E-3</v>
      </c>
      <c r="J10" s="554">
        <f t="shared" si="3"/>
        <v>1.9231171348683446E-3</v>
      </c>
      <c r="L10" s="545">
        <v>26</v>
      </c>
      <c r="M10" s="545">
        <v>6</v>
      </c>
      <c r="N10" s="537">
        <f t="shared" si="4"/>
        <v>32</v>
      </c>
      <c r="O10" s="553">
        <f t="shared" si="5"/>
        <v>1.1790714812085483E-2</v>
      </c>
      <c r="P10" s="589">
        <f t="shared" si="6"/>
        <v>9.8278215842595266E-3</v>
      </c>
      <c r="R10" s="597">
        <v>0.27983806985780257</v>
      </c>
      <c r="S10" s="599">
        <v>0.69273958947860936</v>
      </c>
      <c r="T10" s="610">
        <f t="shared" si="7"/>
        <v>-0.41290151962080679</v>
      </c>
      <c r="V10" s="611">
        <f t="shared" si="8"/>
        <v>1.1750938719127871E-2</v>
      </c>
    </row>
    <row r="11" spans="1:22">
      <c r="B11" s="568" t="s">
        <v>22</v>
      </c>
      <c r="C11" s="569">
        <v>2769828</v>
      </c>
      <c r="D11" s="570">
        <f t="shared" si="0"/>
        <v>1.2495608220220755E-2</v>
      </c>
      <c r="E11" s="568"/>
      <c r="F11" s="539">
        <v>38</v>
      </c>
      <c r="G11" s="539">
        <v>4</v>
      </c>
      <c r="H11" s="543">
        <f t="shared" si="1"/>
        <v>42</v>
      </c>
      <c r="I11" s="551">
        <f t="shared" si="2"/>
        <v>9.0673575129533671E-3</v>
      </c>
      <c r="J11" s="578">
        <f t="shared" si="3"/>
        <v>-3.4282507072673878E-3</v>
      </c>
      <c r="L11" s="545">
        <v>40</v>
      </c>
      <c r="M11" s="545">
        <v>10</v>
      </c>
      <c r="N11" s="537">
        <f t="shared" si="4"/>
        <v>50</v>
      </c>
      <c r="O11" s="553">
        <f t="shared" si="5"/>
        <v>1.8422991893883568E-2</v>
      </c>
      <c r="P11" s="588">
        <f t="shared" si="6"/>
        <v>5.9273836736628126E-3</v>
      </c>
      <c r="R11" s="597">
        <v>0.33231282736957957</v>
      </c>
      <c r="S11" s="599">
        <v>0.66768717263042043</v>
      </c>
      <c r="T11" s="610">
        <f t="shared" si="7"/>
        <v>-0.33537434526084087</v>
      </c>
      <c r="V11" s="611">
        <f t="shared" si="8"/>
        <v>2.4991329663954249E-3</v>
      </c>
    </row>
    <row r="12" spans="1:22">
      <c r="B12" s="568" t="s">
        <v>34</v>
      </c>
      <c r="C12" s="569">
        <v>1124381</v>
      </c>
      <c r="D12" s="570">
        <f t="shared" si="0"/>
        <v>5.0724537647319741E-3</v>
      </c>
      <c r="E12" s="568"/>
      <c r="F12" s="539">
        <v>23</v>
      </c>
      <c r="G12" s="539">
        <v>4</v>
      </c>
      <c r="H12" s="543">
        <f t="shared" si="1"/>
        <v>27</v>
      </c>
      <c r="I12" s="551">
        <f t="shared" si="2"/>
        <v>5.8290155440414507E-3</v>
      </c>
      <c r="J12" s="577">
        <f t="shared" si="3"/>
        <v>7.5656177930947654E-4</v>
      </c>
      <c r="L12" s="545">
        <v>29</v>
      </c>
      <c r="M12" s="545">
        <v>7</v>
      </c>
      <c r="N12" s="537">
        <f t="shared" si="4"/>
        <v>36</v>
      </c>
      <c r="O12" s="553">
        <f t="shared" si="5"/>
        <v>1.3264554163596167E-2</v>
      </c>
      <c r="P12" s="589">
        <f t="shared" si="6"/>
        <v>8.1921003988641924E-3</v>
      </c>
      <c r="R12" s="597">
        <v>0.32719005376716492</v>
      </c>
      <c r="S12" s="599">
        <v>0.64765343960545096</v>
      </c>
      <c r="T12" s="610">
        <f t="shared" si="7"/>
        <v>-0.32046338583828604</v>
      </c>
      <c r="V12" s="611">
        <f t="shared" si="8"/>
        <v>8.9486621781736699E-3</v>
      </c>
    </row>
    <row r="13" spans="1:22">
      <c r="B13" s="568" t="s">
        <v>61</v>
      </c>
      <c r="C13" s="569">
        <v>1448656</v>
      </c>
      <c r="D13" s="570">
        <f t="shared" si="0"/>
        <v>6.5353653085578308E-3</v>
      </c>
      <c r="E13" s="568"/>
      <c r="F13" s="539">
        <v>29</v>
      </c>
      <c r="G13" s="539">
        <v>8</v>
      </c>
      <c r="H13" s="543">
        <f t="shared" si="1"/>
        <v>37</v>
      </c>
      <c r="I13" s="551">
        <f t="shared" si="2"/>
        <v>7.9879101899827283E-3</v>
      </c>
      <c r="J13" s="577">
        <f t="shared" si="3"/>
        <v>1.4525448814248975E-3</v>
      </c>
      <c r="L13" s="545">
        <v>0</v>
      </c>
      <c r="M13" s="545">
        <v>38</v>
      </c>
      <c r="N13" s="537">
        <f t="shared" si="4"/>
        <v>38</v>
      </c>
      <c r="O13" s="553">
        <f t="shared" si="5"/>
        <v>1.4001473839351511E-2</v>
      </c>
      <c r="P13" s="589">
        <f t="shared" si="6"/>
        <v>7.4661085307936798E-3</v>
      </c>
      <c r="R13" s="597">
        <v>0.35506307782293473</v>
      </c>
      <c r="S13" s="599">
        <v>0.6233059217735244</v>
      </c>
      <c r="T13" s="610">
        <f t="shared" si="7"/>
        <v>-0.26824284395058967</v>
      </c>
      <c r="V13" s="611">
        <f t="shared" si="8"/>
        <v>8.9186534122185773E-3</v>
      </c>
    </row>
    <row r="14" spans="1:22">
      <c r="B14" s="568" t="s">
        <v>16</v>
      </c>
      <c r="C14" s="569">
        <v>2124019</v>
      </c>
      <c r="D14" s="570">
        <f t="shared" si="0"/>
        <v>9.5821506881673055E-3</v>
      </c>
      <c r="E14" s="568"/>
      <c r="F14" s="539">
        <v>32</v>
      </c>
      <c r="G14" s="539">
        <v>5</v>
      </c>
      <c r="H14" s="543">
        <f t="shared" si="1"/>
        <v>37</v>
      </c>
      <c r="I14" s="551">
        <f t="shared" si="2"/>
        <v>7.9879101899827283E-3</v>
      </c>
      <c r="J14" s="575">
        <f t="shared" si="3"/>
        <v>-1.5942404981845772E-3</v>
      </c>
      <c r="L14" s="545">
        <v>37</v>
      </c>
      <c r="M14" s="545">
        <v>9</v>
      </c>
      <c r="N14" s="537">
        <f t="shared" si="4"/>
        <v>46</v>
      </c>
      <c r="O14" s="553">
        <f t="shared" si="5"/>
        <v>1.6949152542372881E-2</v>
      </c>
      <c r="P14" s="589">
        <f t="shared" si="6"/>
        <v>7.3670018542055758E-3</v>
      </c>
      <c r="R14" s="597">
        <v>0.36934372843830798</v>
      </c>
      <c r="S14" s="599">
        <v>0.60511775053264483</v>
      </c>
      <c r="T14" s="609">
        <f t="shared" si="7"/>
        <v>-0.23577402209433684</v>
      </c>
      <c r="V14" s="611">
        <f t="shared" si="8"/>
        <v>5.7727613560209987E-3</v>
      </c>
    </row>
    <row r="15" spans="1:22">
      <c r="B15" s="568" t="s">
        <v>60</v>
      </c>
      <c r="C15" s="569">
        <v>1330551</v>
      </c>
      <c r="D15" s="570">
        <f t="shared" si="0"/>
        <v>6.0025546759665026E-3</v>
      </c>
      <c r="E15" s="568"/>
      <c r="F15" s="539">
        <v>25</v>
      </c>
      <c r="G15" s="539">
        <v>5</v>
      </c>
      <c r="H15" s="543">
        <f t="shared" si="1"/>
        <v>30</v>
      </c>
      <c r="I15" s="551">
        <f t="shared" si="2"/>
        <v>6.4766839378238338E-3</v>
      </c>
      <c r="J15" s="577">
        <f t="shared" si="3"/>
        <v>4.7412926185733117E-4</v>
      </c>
      <c r="L15" s="545">
        <v>33</v>
      </c>
      <c r="M15" s="545">
        <v>7</v>
      </c>
      <c r="N15" s="537">
        <f t="shared" si="4"/>
        <v>40</v>
      </c>
      <c r="O15" s="553">
        <f t="shared" si="5"/>
        <v>1.4738393515106854E-2</v>
      </c>
      <c r="P15" s="589">
        <f t="shared" si="6"/>
        <v>8.7358388391403502E-3</v>
      </c>
      <c r="R15" s="597">
        <v>0.37793807992074063</v>
      </c>
      <c r="S15" s="599">
        <v>0.60512650261474898</v>
      </c>
      <c r="T15" s="609">
        <f t="shared" si="7"/>
        <v>-0.22718842269400835</v>
      </c>
      <c r="V15" s="611">
        <f t="shared" si="8"/>
        <v>9.2099681009976814E-3</v>
      </c>
    </row>
    <row r="16" spans="1:22">
      <c r="B16" s="568" t="s">
        <v>29</v>
      </c>
      <c r="C16" s="569">
        <v>3260695</v>
      </c>
      <c r="D16" s="570">
        <f t="shared" si="0"/>
        <v>1.4710071255555478E-2</v>
      </c>
      <c r="E16" s="568"/>
      <c r="F16" s="539">
        <v>55</v>
      </c>
      <c r="G16" s="539">
        <v>6</v>
      </c>
      <c r="H16" s="543">
        <f t="shared" si="1"/>
        <v>61</v>
      </c>
      <c r="I16" s="551">
        <f t="shared" si="2"/>
        <v>1.3169257340241797E-2</v>
      </c>
      <c r="J16" s="578">
        <f t="shared" si="3"/>
        <v>-1.540813915313681E-3</v>
      </c>
      <c r="L16" s="545">
        <v>42</v>
      </c>
      <c r="M16" s="545">
        <v>10</v>
      </c>
      <c r="N16" s="537">
        <f t="shared" si="4"/>
        <v>52</v>
      </c>
      <c r="O16" s="553">
        <f t="shared" si="5"/>
        <v>1.9159911569638911E-2</v>
      </c>
      <c r="P16" s="587">
        <f t="shared" si="6"/>
        <v>4.4498403140834329E-3</v>
      </c>
      <c r="R16" s="597">
        <v>0.37809672650851323</v>
      </c>
      <c r="S16" s="599">
        <v>0.60505661377074871</v>
      </c>
      <c r="T16" s="609">
        <f t="shared" si="7"/>
        <v>-0.22695988726223548</v>
      </c>
      <c r="V16" s="611">
        <f t="shared" si="8"/>
        <v>2.9090263987697519E-3</v>
      </c>
    </row>
    <row r="17" spans="2:22">
      <c r="B17" s="568" t="s">
        <v>14</v>
      </c>
      <c r="C17" s="569">
        <v>3586835</v>
      </c>
      <c r="D17" s="570">
        <f t="shared" si="0"/>
        <v>1.618139642987778E-2</v>
      </c>
      <c r="E17" s="568"/>
      <c r="F17" s="539">
        <v>53</v>
      </c>
      <c r="G17" s="539">
        <v>7</v>
      </c>
      <c r="H17" s="543">
        <f t="shared" si="1"/>
        <v>60</v>
      </c>
      <c r="I17" s="551">
        <f t="shared" si="2"/>
        <v>1.2953367875647668E-2</v>
      </c>
      <c r="J17" s="578">
        <f t="shared" si="3"/>
        <v>-3.2280285542301123E-3</v>
      </c>
      <c r="L17" s="545">
        <v>47</v>
      </c>
      <c r="M17" s="545">
        <v>11</v>
      </c>
      <c r="N17" s="537">
        <f t="shared" si="4"/>
        <v>58</v>
      </c>
      <c r="O17" s="553">
        <f t="shared" si="5"/>
        <v>2.1370670596904937E-2</v>
      </c>
      <c r="P17" s="588">
        <f t="shared" si="6"/>
        <v>5.1892741670271567E-3</v>
      </c>
      <c r="R17" s="597">
        <v>0.38437564022649306</v>
      </c>
      <c r="S17" s="599">
        <v>0.60660319010180175</v>
      </c>
      <c r="T17" s="609">
        <f t="shared" si="7"/>
        <v>-0.22222754987530868</v>
      </c>
      <c r="V17" s="611">
        <f t="shared" si="8"/>
        <v>1.9612456127970444E-3</v>
      </c>
    </row>
    <row r="18" spans="2:22">
      <c r="B18" s="568" t="s">
        <v>28</v>
      </c>
      <c r="C18" s="569">
        <v>2043822</v>
      </c>
      <c r="D18" s="570">
        <f t="shared" si="0"/>
        <v>9.2203555541600507E-3</v>
      </c>
      <c r="E18" s="568"/>
      <c r="F18" s="539">
        <v>33</v>
      </c>
      <c r="G18" s="539">
        <v>4</v>
      </c>
      <c r="H18" s="543">
        <f t="shared" si="1"/>
        <v>37</v>
      </c>
      <c r="I18" s="551">
        <f t="shared" si="2"/>
        <v>7.9879101899827283E-3</v>
      </c>
      <c r="J18" s="575">
        <f t="shared" si="3"/>
        <v>-1.2324453641773224E-3</v>
      </c>
      <c r="L18" s="545">
        <v>40</v>
      </c>
      <c r="M18" s="545">
        <v>6</v>
      </c>
      <c r="N18" s="537">
        <f t="shared" si="4"/>
        <v>46</v>
      </c>
      <c r="O18" s="553">
        <f t="shared" si="5"/>
        <v>1.6949152542372881E-2</v>
      </c>
      <c r="P18" s="589">
        <f t="shared" si="6"/>
        <v>7.7287969882128306E-3</v>
      </c>
      <c r="R18" s="597">
        <v>0.37827206155347565</v>
      </c>
      <c r="S18" s="599">
        <v>0.59997577887705922</v>
      </c>
      <c r="T18" s="609">
        <f t="shared" si="7"/>
        <v>-0.22170371732358357</v>
      </c>
      <c r="V18" s="611">
        <f t="shared" si="8"/>
        <v>6.4963516240355082E-3</v>
      </c>
    </row>
    <row r="19" spans="2:22">
      <c r="B19" s="568" t="s">
        <v>23</v>
      </c>
      <c r="C19" s="569">
        <v>4810559</v>
      </c>
      <c r="D19" s="570">
        <f t="shared" si="0"/>
        <v>2.1702019253273828E-2</v>
      </c>
      <c r="E19" s="568"/>
      <c r="F19" s="539">
        <v>67</v>
      </c>
      <c r="G19" s="539">
        <v>9</v>
      </c>
      <c r="H19" s="543">
        <f t="shared" si="1"/>
        <v>76</v>
      </c>
      <c r="I19" s="551">
        <f t="shared" si="2"/>
        <v>1.6407599309153715E-2</v>
      </c>
      <c r="J19" s="579">
        <f t="shared" si="3"/>
        <v>-5.2944199441201135E-3</v>
      </c>
      <c r="L19" s="545">
        <v>55</v>
      </c>
      <c r="M19" s="545">
        <v>12</v>
      </c>
      <c r="N19" s="537">
        <f t="shared" si="4"/>
        <v>67</v>
      </c>
      <c r="O19" s="553">
        <f t="shared" si="5"/>
        <v>2.4686809137803981E-2</v>
      </c>
      <c r="P19" s="581">
        <f t="shared" si="6"/>
        <v>2.9847898845301521E-3</v>
      </c>
      <c r="R19" s="597">
        <v>0.39084271812489263</v>
      </c>
      <c r="S19" s="599">
        <v>0.59591475009955175</v>
      </c>
      <c r="T19" s="609">
        <f t="shared" si="7"/>
        <v>-0.20507203197465912</v>
      </c>
      <c r="V19" s="611">
        <f t="shared" si="8"/>
        <v>-2.3096300595899615E-3</v>
      </c>
    </row>
    <row r="20" spans="2:22">
      <c r="B20" s="568" t="s">
        <v>21</v>
      </c>
      <c r="C20" s="569">
        <v>567163</v>
      </c>
      <c r="D20" s="570">
        <f t="shared" si="0"/>
        <v>2.5586594709148236E-3</v>
      </c>
      <c r="E20" s="568"/>
      <c r="F20" s="539">
        <v>18</v>
      </c>
      <c r="G20" s="539">
        <v>5</v>
      </c>
      <c r="H20" s="543">
        <f t="shared" si="1"/>
        <v>23</v>
      </c>
      <c r="I20" s="551">
        <f t="shared" si="2"/>
        <v>4.9654576856649393E-3</v>
      </c>
      <c r="J20" s="573">
        <f t="shared" si="3"/>
        <v>2.4067982147501156E-3</v>
      </c>
      <c r="L20" s="545">
        <v>25</v>
      </c>
      <c r="M20" s="545">
        <v>5</v>
      </c>
      <c r="N20" s="537">
        <f t="shared" si="4"/>
        <v>30</v>
      </c>
      <c r="O20" s="553">
        <f t="shared" si="5"/>
        <v>1.105379513633014E-2</v>
      </c>
      <c r="P20" s="589">
        <f t="shared" si="6"/>
        <v>8.4951356654153157E-3</v>
      </c>
      <c r="R20" s="597">
        <v>0.38924411787696395</v>
      </c>
      <c r="S20" s="599">
        <v>0.58652700695692961</v>
      </c>
      <c r="T20" s="609">
        <f t="shared" si="7"/>
        <v>-0.19728288907996566</v>
      </c>
      <c r="V20" s="611">
        <f t="shared" si="8"/>
        <v>1.0901933880165431E-2</v>
      </c>
    </row>
    <row r="21" spans="2:22">
      <c r="B21" s="568" t="s">
        <v>68</v>
      </c>
      <c r="C21" s="569">
        <v>628053</v>
      </c>
      <c r="D21" s="570">
        <f t="shared" si="0"/>
        <v>2.8333543561312492E-3</v>
      </c>
      <c r="E21" s="568"/>
      <c r="F21" s="539">
        <v>20</v>
      </c>
      <c r="G21" s="539">
        <v>5</v>
      </c>
      <c r="H21" s="543">
        <f t="shared" si="1"/>
        <v>25</v>
      </c>
      <c r="I21" s="551">
        <f t="shared" si="2"/>
        <v>5.397236614853195E-3</v>
      </c>
      <c r="J21" s="573">
        <f t="shared" si="3"/>
        <v>2.5638822587219457E-3</v>
      </c>
      <c r="L21" s="545">
        <v>26</v>
      </c>
      <c r="M21" s="545">
        <v>6</v>
      </c>
      <c r="N21" s="537">
        <f t="shared" si="4"/>
        <v>32</v>
      </c>
      <c r="O21" s="553">
        <f t="shared" si="5"/>
        <v>1.1790714812085483E-2</v>
      </c>
      <c r="P21" s="589">
        <f t="shared" si="6"/>
        <v>8.9573604559542337E-3</v>
      </c>
      <c r="R21" s="597">
        <v>0.39865271724934354</v>
      </c>
      <c r="S21" s="599">
        <v>0.57889440327747155</v>
      </c>
      <c r="T21" s="609">
        <f t="shared" si="7"/>
        <v>-0.18024168602812801</v>
      </c>
      <c r="V21" s="611">
        <f t="shared" si="8"/>
        <v>1.152124271467618E-2</v>
      </c>
    </row>
    <row r="22" spans="2:22">
      <c r="B22" s="568" t="s">
        <v>30</v>
      </c>
      <c r="C22" s="569">
        <v>3357066</v>
      </c>
      <c r="D22" s="570">
        <f t="shared" si="0"/>
        <v>1.5144832641385534E-2</v>
      </c>
      <c r="E22" s="568"/>
      <c r="F22" s="539">
        <v>51</v>
      </c>
      <c r="G22" s="539">
        <v>7</v>
      </c>
      <c r="H22" s="543">
        <f t="shared" si="1"/>
        <v>58</v>
      </c>
      <c r="I22" s="551">
        <f t="shared" si="2"/>
        <v>1.2521588946459413E-2</v>
      </c>
      <c r="J22" s="578">
        <f t="shared" si="3"/>
        <v>-2.6232436949261209E-3</v>
      </c>
      <c r="L22" s="545">
        <v>44</v>
      </c>
      <c r="M22" s="545">
        <v>10</v>
      </c>
      <c r="N22" s="537">
        <f t="shared" si="4"/>
        <v>54</v>
      </c>
      <c r="O22" s="553">
        <f t="shared" si="5"/>
        <v>1.989683124539425E-2</v>
      </c>
      <c r="P22" s="587">
        <f t="shared" si="6"/>
        <v>4.7519986040087166E-3</v>
      </c>
      <c r="R22" s="597">
        <v>0.40657032972337992</v>
      </c>
      <c r="S22" s="599">
        <v>0.57954033439003594</v>
      </c>
      <c r="T22" s="609">
        <f t="shared" si="7"/>
        <v>-0.17297000466665602</v>
      </c>
      <c r="V22" s="611">
        <f t="shared" si="8"/>
        <v>2.1287549090825957E-3</v>
      </c>
    </row>
    <row r="23" spans="2:22">
      <c r="B23" s="568" t="s">
        <v>24</v>
      </c>
      <c r="C23" s="569">
        <v>16679393</v>
      </c>
      <c r="D23" s="570">
        <f t="shared" si="0"/>
        <v>7.5246246438079381E-2</v>
      </c>
      <c r="E23" s="568"/>
      <c r="F23" s="539">
        <v>222</v>
      </c>
      <c r="G23" s="539">
        <v>30</v>
      </c>
      <c r="H23" s="543">
        <f t="shared" si="1"/>
        <v>252</v>
      </c>
      <c r="I23" s="551">
        <f t="shared" si="2"/>
        <v>5.4404145077720206E-2</v>
      </c>
      <c r="J23" s="580">
        <f t="shared" si="3"/>
        <v>-2.0842101360359175E-2</v>
      </c>
      <c r="L23" s="545">
        <v>152</v>
      </c>
      <c r="M23" s="545">
        <v>30</v>
      </c>
      <c r="N23" s="537">
        <f t="shared" si="4"/>
        <v>182</v>
      </c>
      <c r="O23" s="553">
        <f t="shared" si="5"/>
        <v>6.7059690493736182E-2</v>
      </c>
      <c r="P23" s="585">
        <f t="shared" si="6"/>
        <v>-8.186555944343199E-3</v>
      </c>
      <c r="R23" s="597">
        <v>0.41372889105953825</v>
      </c>
      <c r="S23" s="599">
        <v>0.57213537601539355</v>
      </c>
      <c r="T23" s="609">
        <f t="shared" si="7"/>
        <v>-0.1584064849558553</v>
      </c>
      <c r="V23" s="611">
        <f t="shared" si="8"/>
        <v>-2.9028657304702374E-2</v>
      </c>
    </row>
    <row r="24" spans="2:22">
      <c r="B24" s="568" t="s">
        <v>65</v>
      </c>
      <c r="C24" s="569">
        <v>790960</v>
      </c>
      <c r="D24" s="570">
        <f t="shared" si="0"/>
        <v>3.5682815964983416E-3</v>
      </c>
      <c r="E24" s="568"/>
      <c r="F24" s="539">
        <v>21</v>
      </c>
      <c r="G24" s="539">
        <v>6</v>
      </c>
      <c r="H24" s="543">
        <f t="shared" si="1"/>
        <v>27</v>
      </c>
      <c r="I24" s="551">
        <f t="shared" si="2"/>
        <v>5.8290155440414507E-3</v>
      </c>
      <c r="J24" s="573">
        <f t="shared" si="3"/>
        <v>2.2607339475431091E-3</v>
      </c>
      <c r="L24" s="545">
        <v>24</v>
      </c>
      <c r="M24" s="545">
        <v>5</v>
      </c>
      <c r="N24" s="537">
        <f t="shared" si="4"/>
        <v>29</v>
      </c>
      <c r="O24" s="553">
        <f t="shared" si="5"/>
        <v>1.0685335298452468E-2</v>
      </c>
      <c r="P24" s="589">
        <f t="shared" si="6"/>
        <v>7.1170537019541267E-3</v>
      </c>
      <c r="R24" s="597">
        <v>0.41822039024919377</v>
      </c>
      <c r="S24" s="599">
        <v>0.55273620839991155</v>
      </c>
      <c r="T24" s="608">
        <f t="shared" si="7"/>
        <v>-0.13451581815071778</v>
      </c>
      <c r="V24" s="611">
        <f t="shared" si="8"/>
        <v>9.3777876494972358E-3</v>
      </c>
    </row>
    <row r="25" spans="2:22">
      <c r="B25" s="568" t="s">
        <v>15</v>
      </c>
      <c r="C25" s="569">
        <v>524865</v>
      </c>
      <c r="D25" s="570">
        <f t="shared" si="0"/>
        <v>2.3678392335214197E-3</v>
      </c>
      <c r="E25" s="568"/>
      <c r="F25" s="539">
        <v>16</v>
      </c>
      <c r="G25" s="539">
        <v>4</v>
      </c>
      <c r="H25" s="543">
        <f t="shared" si="1"/>
        <v>20</v>
      </c>
      <c r="I25" s="551">
        <f t="shared" si="2"/>
        <v>4.3177892918825561E-3</v>
      </c>
      <c r="J25" s="554">
        <f t="shared" si="3"/>
        <v>1.9499500583611364E-3</v>
      </c>
      <c r="L25" s="545">
        <v>25</v>
      </c>
      <c r="M25" s="545">
        <v>6</v>
      </c>
      <c r="N25" s="537">
        <f t="shared" si="4"/>
        <v>31</v>
      </c>
      <c r="O25" s="553">
        <f t="shared" si="5"/>
        <v>1.1422254974207811E-2</v>
      </c>
      <c r="P25" s="589">
        <f t="shared" si="6"/>
        <v>9.0544157406863921E-3</v>
      </c>
      <c r="R25" s="597">
        <v>0.41567390161199658</v>
      </c>
      <c r="S25" s="599">
        <v>0.5495747883007851</v>
      </c>
      <c r="T25" s="608">
        <f t="shared" si="7"/>
        <v>-0.13390088668878852</v>
      </c>
      <c r="V25" s="611">
        <f t="shared" si="8"/>
        <v>1.1004365799047528E-2</v>
      </c>
    </row>
    <row r="26" spans="2:22">
      <c r="B26" s="568" t="s">
        <v>36</v>
      </c>
      <c r="C26" s="569">
        <v>2187392</v>
      </c>
      <c r="D26" s="570">
        <f t="shared" si="0"/>
        <v>9.8680472058355687E-3</v>
      </c>
      <c r="E26" s="568"/>
      <c r="F26" s="539">
        <v>36</v>
      </c>
      <c r="G26" s="539">
        <v>5</v>
      </c>
      <c r="H26" s="543">
        <f t="shared" si="1"/>
        <v>41</v>
      </c>
      <c r="I26" s="551">
        <f t="shared" si="2"/>
        <v>8.8514680483592397E-3</v>
      </c>
      <c r="J26" s="575">
        <f t="shared" si="3"/>
        <v>-1.0165791574763289E-3</v>
      </c>
      <c r="L26" s="545">
        <v>37</v>
      </c>
      <c r="M26" s="545">
        <v>8</v>
      </c>
      <c r="N26" s="537">
        <f t="shared" si="4"/>
        <v>45</v>
      </c>
      <c r="O26" s="553">
        <f t="shared" si="5"/>
        <v>1.658069270449521E-2</v>
      </c>
      <c r="P26" s="589">
        <f t="shared" si="6"/>
        <v>6.7126454986596411E-3</v>
      </c>
      <c r="R26" s="597">
        <v>0.4354861978426014</v>
      </c>
      <c r="S26" s="599">
        <v>0.55588008590024196</v>
      </c>
      <c r="T26" s="608">
        <f t="shared" si="7"/>
        <v>-0.12039388805764056</v>
      </c>
      <c r="V26" s="611">
        <f t="shared" si="8"/>
        <v>5.6960663411833121E-3</v>
      </c>
    </row>
    <row r="27" spans="2:22">
      <c r="B27" s="568" t="s">
        <v>9</v>
      </c>
      <c r="C27" s="569">
        <v>3582895</v>
      </c>
      <c r="D27" s="570">
        <f t="shared" si="0"/>
        <v>1.6163621789579658E-2</v>
      </c>
      <c r="E27" s="568"/>
      <c r="F27" s="539">
        <v>53</v>
      </c>
      <c r="G27" s="539">
        <v>6</v>
      </c>
      <c r="H27" s="543">
        <f t="shared" si="1"/>
        <v>59</v>
      </c>
      <c r="I27" s="551">
        <f t="shared" si="2"/>
        <v>1.273747841105354E-2</v>
      </c>
      <c r="J27" s="578">
        <f t="shared" si="3"/>
        <v>-3.426143378526118E-3</v>
      </c>
      <c r="L27" s="545">
        <v>50</v>
      </c>
      <c r="M27" s="545">
        <v>8</v>
      </c>
      <c r="N27" s="537">
        <f t="shared" si="4"/>
        <v>58</v>
      </c>
      <c r="O27" s="553">
        <f t="shared" si="5"/>
        <v>2.1370670596904937E-2</v>
      </c>
      <c r="P27" s="588">
        <f t="shared" si="6"/>
        <v>5.2070488073252784E-3</v>
      </c>
      <c r="R27" s="597">
        <v>0.44018543086340267</v>
      </c>
      <c r="S27" s="599">
        <v>0.54623046243734263</v>
      </c>
      <c r="T27" s="608">
        <f t="shared" si="7"/>
        <v>-0.10604503157393996</v>
      </c>
      <c r="V27" s="611">
        <f t="shared" si="8"/>
        <v>1.7809054287991604E-3</v>
      </c>
    </row>
    <row r="28" spans="2:22">
      <c r="B28" s="568" t="s">
        <v>59</v>
      </c>
      <c r="C28" s="569">
        <v>4818728</v>
      </c>
      <c r="D28" s="570">
        <f t="shared" si="0"/>
        <v>2.1738872308247271E-2</v>
      </c>
      <c r="E28" s="568"/>
      <c r="F28" s="539">
        <v>83</v>
      </c>
      <c r="G28" s="539">
        <v>9</v>
      </c>
      <c r="H28" s="543">
        <f t="shared" si="1"/>
        <v>92</v>
      </c>
      <c r="I28" s="551">
        <f t="shared" si="2"/>
        <v>1.9861830742659757E-2</v>
      </c>
      <c r="J28" s="578">
        <f t="shared" si="3"/>
        <v>-1.8770415655875138E-3</v>
      </c>
      <c r="L28" s="545">
        <v>54</v>
      </c>
      <c r="M28" s="545">
        <v>11</v>
      </c>
      <c r="N28" s="537">
        <f t="shared" si="4"/>
        <v>65</v>
      </c>
      <c r="O28" s="553">
        <f t="shared" si="5"/>
        <v>2.3949889462048637E-2</v>
      </c>
      <c r="P28" s="581">
        <f t="shared" si="6"/>
        <v>2.2110171538013666E-3</v>
      </c>
      <c r="R28" s="597">
        <v>0.43813917106531486</v>
      </c>
      <c r="S28" s="599">
        <v>0.54271359872879421</v>
      </c>
      <c r="T28" s="608">
        <f t="shared" si="7"/>
        <v>-0.10457442766347935</v>
      </c>
      <c r="V28" s="611">
        <f t="shared" si="8"/>
        <v>3.3397558821385287E-4</v>
      </c>
    </row>
    <row r="29" spans="2:22">
      <c r="B29" s="568" t="s">
        <v>50</v>
      </c>
      <c r="C29" s="569">
        <v>4507185</v>
      </c>
      <c r="D29" s="570">
        <f t="shared" si="0"/>
        <v>2.0333399018298497E-2</v>
      </c>
      <c r="E29" s="568"/>
      <c r="F29" s="539">
        <v>75</v>
      </c>
      <c r="G29" s="539">
        <v>10</v>
      </c>
      <c r="H29" s="543">
        <f t="shared" si="1"/>
        <v>85</v>
      </c>
      <c r="I29" s="551">
        <f t="shared" si="2"/>
        <v>1.8350604490500865E-2</v>
      </c>
      <c r="J29" s="578">
        <f t="shared" si="3"/>
        <v>-1.9827945277976315E-3</v>
      </c>
      <c r="L29" s="545">
        <v>58</v>
      </c>
      <c r="M29" s="545">
        <v>7</v>
      </c>
      <c r="N29" s="537">
        <f t="shared" si="4"/>
        <v>65</v>
      </c>
      <c r="O29" s="553">
        <f t="shared" si="5"/>
        <v>2.3949889462048637E-2</v>
      </c>
      <c r="P29" s="552">
        <f t="shared" si="6"/>
        <v>3.6164904437501408E-3</v>
      </c>
      <c r="R29" s="597">
        <v>0.44088788789132016</v>
      </c>
      <c r="S29" s="599">
        <v>0.54230697828430696</v>
      </c>
      <c r="T29" s="608">
        <f t="shared" si="7"/>
        <v>-0.1014190903929868</v>
      </c>
      <c r="V29" s="611">
        <f t="shared" si="8"/>
        <v>1.6336959159525093E-3</v>
      </c>
    </row>
    <row r="30" spans="2:22">
      <c r="B30" s="568" t="s">
        <v>43</v>
      </c>
      <c r="C30" s="569">
        <v>4487349</v>
      </c>
      <c r="D30" s="570">
        <f t="shared" si="0"/>
        <v>2.0243912275924494E-2</v>
      </c>
      <c r="E30" s="568"/>
      <c r="F30" s="539">
        <v>71</v>
      </c>
      <c r="G30" s="539">
        <v>13</v>
      </c>
      <c r="H30" s="543">
        <f t="shared" si="1"/>
        <v>84</v>
      </c>
      <c r="I30" s="551">
        <f t="shared" si="2"/>
        <v>1.8134715025906734E-2</v>
      </c>
      <c r="J30" s="578">
        <f t="shared" si="3"/>
        <v>-2.1091972500177601E-3</v>
      </c>
      <c r="L30" s="545">
        <v>49</v>
      </c>
      <c r="M30" s="545">
        <v>10</v>
      </c>
      <c r="N30" s="537">
        <f t="shared" si="4"/>
        <v>59</v>
      </c>
      <c r="O30" s="553">
        <f t="shared" si="5"/>
        <v>2.1739130434782608E-2</v>
      </c>
      <c r="P30" s="581">
        <f t="shared" si="6"/>
        <v>1.4952181588581137E-3</v>
      </c>
      <c r="R30" s="597">
        <v>0.44264472564924123</v>
      </c>
      <c r="S30" s="599">
        <v>0.53879636494124639</v>
      </c>
      <c r="T30" s="608">
        <f t="shared" si="7"/>
        <v>-9.6151639292005153E-2</v>
      </c>
      <c r="V30" s="611">
        <f t="shared" si="8"/>
        <v>-6.1397909115964641E-4</v>
      </c>
    </row>
    <row r="31" spans="2:22">
      <c r="B31" s="568" t="s">
        <v>18</v>
      </c>
      <c r="C31" s="569">
        <v>6739922</v>
      </c>
      <c r="D31" s="570">
        <f t="shared" si="0"/>
        <v>3.040601248411335E-2</v>
      </c>
      <c r="E31" s="568"/>
      <c r="F31" s="539">
        <v>102</v>
      </c>
      <c r="G31" s="539">
        <v>14</v>
      </c>
      <c r="H31" s="543">
        <f t="shared" si="1"/>
        <v>116</v>
      </c>
      <c r="I31" s="551">
        <f t="shared" si="2"/>
        <v>2.5043177892918825E-2</v>
      </c>
      <c r="J31" s="579">
        <f t="shared" si="3"/>
        <v>-5.3628345911945242E-3</v>
      </c>
      <c r="L31" s="545">
        <v>76</v>
      </c>
      <c r="M31" s="545">
        <v>12</v>
      </c>
      <c r="N31" s="537">
        <f t="shared" si="4"/>
        <v>88</v>
      </c>
      <c r="O31" s="553">
        <f t="shared" si="5"/>
        <v>3.2424465733235076E-2</v>
      </c>
      <c r="P31" s="582">
        <f t="shared" si="6"/>
        <v>2.0184532491217266E-3</v>
      </c>
      <c r="R31" s="597">
        <v>0.45440901017735702</v>
      </c>
      <c r="S31" s="599">
        <v>0.53396974700789623</v>
      </c>
      <c r="T31" s="608">
        <f t="shared" si="7"/>
        <v>-7.9560736830539214E-2</v>
      </c>
      <c r="V31" s="611">
        <f t="shared" si="8"/>
        <v>-3.3443813420727976E-3</v>
      </c>
    </row>
    <row r="32" spans="2:22">
      <c r="B32" s="568" t="s">
        <v>44</v>
      </c>
      <c r="C32" s="569">
        <v>7132188</v>
      </c>
      <c r="D32" s="570">
        <f t="shared" si="0"/>
        <v>3.2175653867662482E-2</v>
      </c>
      <c r="E32" s="568"/>
      <c r="F32" s="539">
        <v>107</v>
      </c>
      <c r="G32" s="539">
        <v>14</v>
      </c>
      <c r="H32" s="543">
        <f t="shared" si="1"/>
        <v>121</v>
      </c>
      <c r="I32" s="551">
        <f t="shared" si="2"/>
        <v>2.6122625215889466E-2</v>
      </c>
      <c r="J32" s="579">
        <f t="shared" si="3"/>
        <v>-6.053028651773016E-3</v>
      </c>
      <c r="L32" s="545">
        <v>72</v>
      </c>
      <c r="M32" s="545">
        <v>12</v>
      </c>
      <c r="N32" s="537">
        <f t="shared" si="4"/>
        <v>84</v>
      </c>
      <c r="O32" s="553">
        <f t="shared" si="5"/>
        <v>3.0950626381724394E-2</v>
      </c>
      <c r="P32" s="584">
        <f t="shared" si="6"/>
        <v>-1.2250274859380884E-3</v>
      </c>
      <c r="R32" s="597">
        <v>0.4841896236062857</v>
      </c>
      <c r="S32" s="599">
        <v>0.50585313885920968</v>
      </c>
      <c r="T32" s="601">
        <f t="shared" si="7"/>
        <v>-2.1663515252923982E-2</v>
      </c>
      <c r="V32" s="611">
        <f t="shared" si="8"/>
        <v>-7.2780561377111044E-3</v>
      </c>
    </row>
    <row r="33" spans="2:22">
      <c r="B33" s="568" t="s">
        <v>41</v>
      </c>
      <c r="C33" s="569">
        <v>13930703</v>
      </c>
      <c r="D33" s="570">
        <f t="shared" si="0"/>
        <v>6.2845998711925047E-2</v>
      </c>
      <c r="E33" s="568"/>
      <c r="F33" s="539">
        <v>214</v>
      </c>
      <c r="G33" s="539">
        <v>32</v>
      </c>
      <c r="H33" s="543">
        <f t="shared" si="1"/>
        <v>246</v>
      </c>
      <c r="I33" s="551">
        <f t="shared" si="2"/>
        <v>5.3108808290155442E-2</v>
      </c>
      <c r="J33" s="580">
        <f t="shared" si="3"/>
        <v>-9.7371904217696051E-3</v>
      </c>
      <c r="L33" s="545">
        <v>99</v>
      </c>
      <c r="M33" s="545">
        <v>18</v>
      </c>
      <c r="N33" s="537">
        <f t="shared" si="4"/>
        <v>117</v>
      </c>
      <c r="O33" s="553">
        <f t="shared" si="5"/>
        <v>4.3109801031687545E-2</v>
      </c>
      <c r="P33" s="585">
        <f t="shared" si="6"/>
        <v>-1.9736197680237502E-2</v>
      </c>
      <c r="R33" s="597">
        <v>0.50067548461351497</v>
      </c>
      <c r="S33" s="599">
        <v>0.49202339441775922</v>
      </c>
      <c r="T33" s="601">
        <f t="shared" si="7"/>
        <v>8.6520901957557461E-3</v>
      </c>
      <c r="V33" s="611">
        <f t="shared" si="8"/>
        <v>-2.9473388102007107E-2</v>
      </c>
    </row>
    <row r="34" spans="2:22">
      <c r="B34" s="568" t="s">
        <v>47</v>
      </c>
      <c r="C34" s="569">
        <v>8700170</v>
      </c>
      <c r="D34" s="570">
        <f t="shared" si="0"/>
        <v>3.9249338142772046E-2</v>
      </c>
      <c r="E34" s="568"/>
      <c r="F34" s="539">
        <v>143</v>
      </c>
      <c r="G34" s="539">
        <v>16</v>
      </c>
      <c r="H34" s="543">
        <f t="shared" si="1"/>
        <v>159</v>
      </c>
      <c r="I34" s="551">
        <f t="shared" si="2"/>
        <v>3.4326424870466318E-2</v>
      </c>
      <c r="J34" s="579">
        <f t="shared" si="3"/>
        <v>-4.9229132723057276E-3</v>
      </c>
      <c r="L34" s="545">
        <v>63</v>
      </c>
      <c r="M34" s="545">
        <v>16</v>
      </c>
      <c r="N34" s="537">
        <f t="shared" si="4"/>
        <v>79</v>
      </c>
      <c r="O34" s="553">
        <f t="shared" si="5"/>
        <v>2.9108327192336036E-2</v>
      </c>
      <c r="P34" s="585">
        <f t="shared" si="6"/>
        <v>-1.014101095043601E-2</v>
      </c>
      <c r="R34" s="597">
        <v>0.50243893170581411</v>
      </c>
      <c r="S34" s="599">
        <v>0.48316274658022396</v>
      </c>
      <c r="T34" s="601">
        <f t="shared" si="7"/>
        <v>1.9276185125590151E-2</v>
      </c>
      <c r="V34" s="611">
        <f t="shared" si="8"/>
        <v>-1.5063924222741738E-2</v>
      </c>
    </row>
    <row r="35" spans="2:22">
      <c r="B35" s="568" t="s">
        <v>26</v>
      </c>
      <c r="C35" s="569">
        <v>5987310</v>
      </c>
      <c r="D35" s="570">
        <f t="shared" si="0"/>
        <v>2.7010731371410041E-2</v>
      </c>
      <c r="E35" s="568"/>
      <c r="F35" s="539">
        <v>95</v>
      </c>
      <c r="G35" s="539">
        <v>15</v>
      </c>
      <c r="H35" s="543">
        <f t="shared" si="1"/>
        <v>110</v>
      </c>
      <c r="I35" s="551">
        <f t="shared" si="2"/>
        <v>2.3747841105354058E-2</v>
      </c>
      <c r="J35" s="579">
        <f t="shared" si="3"/>
        <v>-3.2628902660559837E-3</v>
      </c>
      <c r="L35" s="545">
        <v>46</v>
      </c>
      <c r="M35" s="545">
        <v>11</v>
      </c>
      <c r="N35" s="537">
        <f t="shared" si="4"/>
        <v>57</v>
      </c>
      <c r="O35" s="553">
        <f t="shared" si="5"/>
        <v>2.1002210759027265E-2</v>
      </c>
      <c r="P35" s="584">
        <f t="shared" si="6"/>
        <v>-6.0085206123827763E-3</v>
      </c>
      <c r="R35" s="597">
        <v>0.50843121591052809</v>
      </c>
      <c r="S35" s="599">
        <v>0.47750421707546015</v>
      </c>
      <c r="T35" s="601">
        <f t="shared" si="7"/>
        <v>3.0926998835067943E-2</v>
      </c>
      <c r="V35" s="611">
        <f t="shared" si="8"/>
        <v>-9.27141087843876E-3</v>
      </c>
    </row>
    <row r="36" spans="2:22">
      <c r="B36" s="568" t="s">
        <v>17</v>
      </c>
      <c r="C36" s="569">
        <v>3819197</v>
      </c>
      <c r="D36" s="570">
        <f t="shared" si="0"/>
        <v>1.7229658097124605E-2</v>
      </c>
      <c r="E36" s="568"/>
      <c r="F36" s="539">
        <v>66</v>
      </c>
      <c r="G36" s="539">
        <v>13</v>
      </c>
      <c r="H36" s="543">
        <f t="shared" si="1"/>
        <v>79</v>
      </c>
      <c r="I36" s="551">
        <f t="shared" si="2"/>
        <v>1.7055267702936097E-2</v>
      </c>
      <c r="J36" s="575">
        <f t="shared" si="3"/>
        <v>-1.7439039418850819E-4</v>
      </c>
      <c r="L36" s="545">
        <v>34</v>
      </c>
      <c r="M36" s="545">
        <v>8</v>
      </c>
      <c r="N36" s="537">
        <f t="shared" si="4"/>
        <v>42</v>
      </c>
      <c r="O36" s="553">
        <f t="shared" si="5"/>
        <v>1.5475313190862197E-2</v>
      </c>
      <c r="P36" s="583">
        <f t="shared" si="6"/>
        <v>-1.7543449062624086E-3</v>
      </c>
      <c r="R36" s="597">
        <v>0.51414288347439685</v>
      </c>
      <c r="S36" s="599">
        <v>0.46719131666475705</v>
      </c>
      <c r="T36" s="601">
        <f t="shared" si="7"/>
        <v>4.69515668096398E-2</v>
      </c>
      <c r="V36" s="611">
        <f t="shared" si="8"/>
        <v>-1.9287353004509167E-3</v>
      </c>
    </row>
    <row r="37" spans="2:22">
      <c r="B37" s="568" t="s">
        <v>57</v>
      </c>
      <c r="C37" s="569">
        <v>9702162</v>
      </c>
      <c r="D37" s="570">
        <f t="shared" si="0"/>
        <v>4.3769654737086001E-2</v>
      </c>
      <c r="E37" s="568"/>
      <c r="F37" s="539">
        <v>189</v>
      </c>
      <c r="G37" s="539">
        <v>21</v>
      </c>
      <c r="H37" s="543">
        <f t="shared" si="1"/>
        <v>210</v>
      </c>
      <c r="I37" s="551">
        <f t="shared" si="2"/>
        <v>4.5336787564766841E-2</v>
      </c>
      <c r="J37" s="575">
        <f t="shared" si="3"/>
        <v>1.5671328276808394E-3</v>
      </c>
      <c r="L37" s="545">
        <v>14</v>
      </c>
      <c r="M37" s="545">
        <v>71</v>
      </c>
      <c r="N37" s="537">
        <f t="shared" si="4"/>
        <v>85</v>
      </c>
      <c r="O37" s="553">
        <f t="shared" si="5"/>
        <v>3.1319086219602062E-2</v>
      </c>
      <c r="P37" s="585">
        <f t="shared" si="6"/>
        <v>-1.245056851748394E-2</v>
      </c>
      <c r="R37" s="597">
        <v>0.51951193058374534</v>
      </c>
      <c r="S37" s="599">
        <v>0.46807530922457058</v>
      </c>
      <c r="T37" s="601">
        <f t="shared" si="7"/>
        <v>5.1436621359174761E-2</v>
      </c>
      <c r="V37" s="611">
        <f t="shared" si="8"/>
        <v>-1.08834356898031E-2</v>
      </c>
    </row>
    <row r="38" spans="2:22">
      <c r="B38" s="568" t="s">
        <v>4</v>
      </c>
      <c r="C38" s="569">
        <v>2273985</v>
      </c>
      <c r="D38" s="570">
        <f t="shared" si="0"/>
        <v>1.0258696806682109E-2</v>
      </c>
      <c r="E38" s="568"/>
      <c r="F38" s="539">
        <v>44</v>
      </c>
      <c r="G38" s="539">
        <v>8</v>
      </c>
      <c r="H38" s="543">
        <f t="shared" si="1"/>
        <v>52</v>
      </c>
      <c r="I38" s="551">
        <f t="shared" si="2"/>
        <v>1.1226252158894647E-2</v>
      </c>
      <c r="J38" s="577">
        <f t="shared" si="3"/>
        <v>9.6755535221253706E-4</v>
      </c>
      <c r="L38" s="545">
        <v>30</v>
      </c>
      <c r="M38" s="545">
        <v>5</v>
      </c>
      <c r="N38" s="537">
        <f t="shared" si="4"/>
        <v>35</v>
      </c>
      <c r="O38" s="553">
        <f t="shared" si="5"/>
        <v>1.2896094325718496E-2</v>
      </c>
      <c r="P38" s="552">
        <f t="shared" si="6"/>
        <v>2.6373975190363864E-3</v>
      </c>
      <c r="R38" s="597">
        <v>0.52203245258938469</v>
      </c>
      <c r="S38" s="599">
        <v>0.46544407308962027</v>
      </c>
      <c r="T38" s="601">
        <f t="shared" si="7"/>
        <v>5.6588379499764419E-2</v>
      </c>
      <c r="V38" s="611">
        <f t="shared" si="8"/>
        <v>3.6049528712489235E-3</v>
      </c>
    </row>
    <row r="39" spans="2:22">
      <c r="B39" s="568" t="s">
        <v>7</v>
      </c>
      <c r="C39" s="569">
        <v>1024678</v>
      </c>
      <c r="D39" s="570">
        <f t="shared" si="0"/>
        <v>4.6226606272589356E-3</v>
      </c>
      <c r="E39" s="568"/>
      <c r="F39" s="539">
        <v>24</v>
      </c>
      <c r="G39" s="539">
        <v>8</v>
      </c>
      <c r="H39" s="543">
        <f t="shared" si="1"/>
        <v>32</v>
      </c>
      <c r="I39" s="551">
        <f t="shared" si="2"/>
        <v>6.9084628670120895E-3</v>
      </c>
      <c r="J39" s="554">
        <f t="shared" si="3"/>
        <v>2.2858022397531539E-3</v>
      </c>
      <c r="L39" s="545">
        <v>20</v>
      </c>
      <c r="M39" s="545">
        <v>5</v>
      </c>
      <c r="N39" s="537">
        <f t="shared" si="4"/>
        <v>25</v>
      </c>
      <c r="O39" s="553">
        <f t="shared" si="5"/>
        <v>9.2114959469417838E-3</v>
      </c>
      <c r="P39" s="588">
        <f t="shared" si="6"/>
        <v>4.5888353196828482E-3</v>
      </c>
      <c r="R39" s="597">
        <v>0.52208892805231533</v>
      </c>
      <c r="S39" s="599">
        <v>0.46448799644129124</v>
      </c>
      <c r="T39" s="601">
        <f t="shared" si="7"/>
        <v>5.7600931611024087E-2</v>
      </c>
      <c r="V39" s="611">
        <f t="shared" si="8"/>
        <v>6.8746375594360021E-3</v>
      </c>
    </row>
    <row r="40" spans="2:22">
      <c r="B40" s="568" t="s">
        <v>13</v>
      </c>
      <c r="C40" s="569">
        <v>1886848</v>
      </c>
      <c r="D40" s="570">
        <f t="shared" si="0"/>
        <v>8.5121940348307154E-3</v>
      </c>
      <c r="E40" s="568"/>
      <c r="F40" s="539">
        <v>35</v>
      </c>
      <c r="G40" s="539">
        <v>8</v>
      </c>
      <c r="H40" s="543">
        <f t="shared" si="1"/>
        <v>43</v>
      </c>
      <c r="I40" s="551">
        <f t="shared" si="2"/>
        <v>9.2832469775474963E-3</v>
      </c>
      <c r="J40" s="577">
        <f t="shared" si="3"/>
        <v>7.7105294271678088E-4</v>
      </c>
      <c r="L40" s="545">
        <v>30</v>
      </c>
      <c r="M40" s="545">
        <v>4</v>
      </c>
      <c r="N40" s="537">
        <f t="shared" si="4"/>
        <v>34</v>
      </c>
      <c r="O40" s="553">
        <f t="shared" si="5"/>
        <v>1.2527634487840826E-2</v>
      </c>
      <c r="P40" s="588">
        <f t="shared" si="6"/>
        <v>4.0154404530101107E-3</v>
      </c>
      <c r="R40" s="597">
        <v>0.52598592333829342</v>
      </c>
      <c r="S40" s="599">
        <v>0.45996029251446258</v>
      </c>
      <c r="T40" s="601">
        <f t="shared" si="7"/>
        <v>6.6025630823830839E-2</v>
      </c>
      <c r="V40" s="611">
        <f t="shared" si="8"/>
        <v>4.7864933957268915E-3</v>
      </c>
    </row>
    <row r="41" spans="2:22">
      <c r="B41" s="568" t="s">
        <v>52</v>
      </c>
      <c r="C41" s="569">
        <v>4265187</v>
      </c>
      <c r="D41" s="570">
        <f t="shared" ref="D41:D59" si="9">C41/C$61</f>
        <v>1.9241666174931695E-2</v>
      </c>
      <c r="E41" s="568"/>
      <c r="F41" s="539">
        <v>86</v>
      </c>
      <c r="G41" s="539">
        <v>10</v>
      </c>
      <c r="H41" s="543">
        <f t="shared" ref="H41:H59" si="10">F41+G41</f>
        <v>96</v>
      </c>
      <c r="I41" s="551">
        <f t="shared" ref="I41:I59" si="11">H41/H$61</f>
        <v>2.072538860103627E-2</v>
      </c>
      <c r="J41" s="577">
        <f t="shared" ref="J41:J59" si="12">I41-D41</f>
        <v>1.4837224261045751E-3</v>
      </c>
      <c r="L41" s="545">
        <v>42</v>
      </c>
      <c r="M41" s="545">
        <v>6</v>
      </c>
      <c r="N41" s="537">
        <f t="shared" ref="N41:N59" si="13">M41+L41</f>
        <v>48</v>
      </c>
      <c r="O41" s="553">
        <f t="shared" ref="O41:O59" si="14">N41/N$61</f>
        <v>1.7686072218128224E-2</v>
      </c>
      <c r="P41" s="583">
        <f t="shared" ref="P41:P59" si="15">O41-D41</f>
        <v>-1.5555939568034707E-3</v>
      </c>
      <c r="R41" s="597">
        <v>0.52821418799771169</v>
      </c>
      <c r="S41" s="599">
        <v>0.46105494252301765</v>
      </c>
      <c r="T41" s="601">
        <f t="shared" ref="T41:T59" si="16">R41-S41</f>
        <v>6.715924547469404E-2</v>
      </c>
      <c r="V41" s="611">
        <f t="shared" ref="V41:V59" si="17">J41+P41</f>
        <v>-7.187153069889568E-5</v>
      </c>
    </row>
    <row r="42" spans="2:22">
      <c r="B42" s="568" t="s">
        <v>20</v>
      </c>
      <c r="C42" s="569">
        <v>3945136</v>
      </c>
      <c r="D42" s="570">
        <f t="shared" si="9"/>
        <v>1.7797810489131032E-2</v>
      </c>
      <c r="E42" s="568"/>
      <c r="F42" s="539">
        <v>77</v>
      </c>
      <c r="G42" s="539">
        <v>16</v>
      </c>
      <c r="H42" s="543">
        <f t="shared" si="10"/>
        <v>93</v>
      </c>
      <c r="I42" s="551">
        <f t="shared" si="11"/>
        <v>2.0077720207253884E-2</v>
      </c>
      <c r="J42" s="577">
        <f t="shared" si="12"/>
        <v>2.279909718122853E-3</v>
      </c>
      <c r="L42" s="545">
        <v>35</v>
      </c>
      <c r="M42" s="545">
        <v>6</v>
      </c>
      <c r="N42" s="537">
        <f t="shared" si="13"/>
        <v>41</v>
      </c>
      <c r="O42" s="553">
        <f t="shared" si="14"/>
        <v>1.5106853352984525E-2</v>
      </c>
      <c r="P42" s="583">
        <f t="shared" si="15"/>
        <v>-2.6909571361465063E-3</v>
      </c>
      <c r="R42" s="597">
        <v>0.52981045627903589</v>
      </c>
      <c r="S42" s="599">
        <v>0.45241243842798767</v>
      </c>
      <c r="T42" s="605">
        <f t="shared" si="16"/>
        <v>7.7398017851048218E-2</v>
      </c>
      <c r="V42" s="611">
        <f t="shared" si="17"/>
        <v>-4.1104741802365334E-4</v>
      </c>
    </row>
    <row r="43" spans="2:22">
      <c r="B43" s="568" t="s">
        <v>35</v>
      </c>
      <c r="C43" s="569">
        <v>7389371</v>
      </c>
      <c r="D43" s="570">
        <f t="shared" si="9"/>
        <v>3.3335891257457451E-2</v>
      </c>
      <c r="E43" s="568"/>
      <c r="F43" s="539">
        <v>130</v>
      </c>
      <c r="G43" s="539">
        <v>18</v>
      </c>
      <c r="H43" s="543">
        <f t="shared" si="10"/>
        <v>148</v>
      </c>
      <c r="I43" s="551">
        <f t="shared" si="11"/>
        <v>3.1951640759930913E-2</v>
      </c>
      <c r="J43" s="578">
        <f t="shared" si="12"/>
        <v>-1.3842504975265374E-3</v>
      </c>
      <c r="L43" s="545">
        <v>56</v>
      </c>
      <c r="M43" s="545">
        <v>12</v>
      </c>
      <c r="N43" s="537">
        <f t="shared" si="13"/>
        <v>68</v>
      </c>
      <c r="O43" s="553">
        <f t="shared" si="14"/>
        <v>2.5055268975681652E-2</v>
      </c>
      <c r="P43" s="585">
        <f t="shared" si="15"/>
        <v>-8.2806222817757985E-3</v>
      </c>
      <c r="R43" s="597">
        <v>0.54303914935324804</v>
      </c>
      <c r="S43" s="599">
        <v>0.44781577064213962</v>
      </c>
      <c r="T43" s="605">
        <f t="shared" si="16"/>
        <v>9.522337871110842E-2</v>
      </c>
      <c r="V43" s="611">
        <f t="shared" si="17"/>
        <v>-9.6648727793023359E-3</v>
      </c>
    </row>
    <row r="44" spans="2:22">
      <c r="B44" s="568" t="s">
        <v>67</v>
      </c>
      <c r="C44" s="569">
        <v>1436968</v>
      </c>
      <c r="D44" s="570">
        <f t="shared" si="9"/>
        <v>6.4826368832267486E-3</v>
      </c>
      <c r="E44" s="568"/>
      <c r="F44" s="539">
        <v>34</v>
      </c>
      <c r="G44" s="539">
        <v>9</v>
      </c>
      <c r="H44" s="543">
        <f t="shared" si="10"/>
        <v>43</v>
      </c>
      <c r="I44" s="551">
        <f t="shared" si="11"/>
        <v>9.2832469775474963E-3</v>
      </c>
      <c r="J44" s="573">
        <f t="shared" si="12"/>
        <v>2.8006100943207476E-3</v>
      </c>
      <c r="L44" s="545">
        <v>21</v>
      </c>
      <c r="M44" s="545">
        <v>4</v>
      </c>
      <c r="N44" s="537">
        <f t="shared" si="13"/>
        <v>25</v>
      </c>
      <c r="O44" s="553">
        <f t="shared" si="14"/>
        <v>9.2114959469417838E-3</v>
      </c>
      <c r="P44" s="552">
        <f t="shared" si="15"/>
        <v>2.7288590637150351E-3</v>
      </c>
      <c r="R44" s="597">
        <v>0.52941176470588236</v>
      </c>
      <c r="S44" s="599">
        <v>0.43035645751864493</v>
      </c>
      <c r="T44" s="605">
        <f t="shared" si="16"/>
        <v>9.9055307187237429E-2</v>
      </c>
      <c r="V44" s="611">
        <f t="shared" si="17"/>
        <v>5.5294691580357828E-3</v>
      </c>
    </row>
    <row r="45" spans="2:22">
      <c r="B45" s="568" t="s">
        <v>63</v>
      </c>
      <c r="C45" s="569">
        <v>2881903</v>
      </c>
      <c r="D45" s="570">
        <f t="shared" si="9"/>
        <v>1.3001215532761911E-2</v>
      </c>
      <c r="E45" s="568"/>
      <c r="F45" s="539">
        <v>61</v>
      </c>
      <c r="G45" s="539">
        <v>12</v>
      </c>
      <c r="H45" s="543">
        <f t="shared" si="10"/>
        <v>73</v>
      </c>
      <c r="I45" s="551">
        <f t="shared" si="11"/>
        <v>1.5759930915371329E-2</v>
      </c>
      <c r="J45" s="554">
        <f t="shared" si="12"/>
        <v>2.7587153826094182E-3</v>
      </c>
      <c r="L45" s="545">
        <v>25</v>
      </c>
      <c r="M45" s="545">
        <v>4</v>
      </c>
      <c r="N45" s="537">
        <f t="shared" si="13"/>
        <v>29</v>
      </c>
      <c r="O45" s="553">
        <f t="shared" si="14"/>
        <v>1.0685335298452468E-2</v>
      </c>
      <c r="P45" s="583">
        <f t="shared" si="15"/>
        <v>-2.3158802343094427E-3</v>
      </c>
      <c r="R45" s="597">
        <v>0.54514686873163154</v>
      </c>
      <c r="S45" s="599">
        <v>0.4281201749457606</v>
      </c>
      <c r="T45" s="605">
        <f t="shared" si="16"/>
        <v>0.11702669378587094</v>
      </c>
      <c r="V45" s="611">
        <f t="shared" si="17"/>
        <v>4.4283514829997553E-4</v>
      </c>
    </row>
    <row r="46" spans="2:22">
      <c r="B46" s="568" t="s">
        <v>12</v>
      </c>
      <c r="C46" s="569">
        <v>4926407</v>
      </c>
      <c r="D46" s="570">
        <f t="shared" si="9"/>
        <v>2.2224647813998945E-2</v>
      </c>
      <c r="E46" s="568"/>
      <c r="F46" s="539">
        <v>101</v>
      </c>
      <c r="G46" s="539">
        <v>17</v>
      </c>
      <c r="H46" s="543">
        <f t="shared" si="10"/>
        <v>118</v>
      </c>
      <c r="I46" s="551">
        <f t="shared" si="11"/>
        <v>2.547495682210708E-2</v>
      </c>
      <c r="J46" s="554">
        <f t="shared" si="12"/>
        <v>3.2503090081081355E-3</v>
      </c>
      <c r="L46" s="545">
        <v>41</v>
      </c>
      <c r="M46" s="545">
        <v>7</v>
      </c>
      <c r="N46" s="537">
        <f t="shared" si="13"/>
        <v>48</v>
      </c>
      <c r="O46" s="553">
        <f t="shared" si="14"/>
        <v>1.7686072218128224E-2</v>
      </c>
      <c r="P46" s="584">
        <f t="shared" si="15"/>
        <v>-4.5385755958707204E-3</v>
      </c>
      <c r="R46" s="597">
        <v>0.56049849977672828</v>
      </c>
      <c r="S46" s="599">
        <v>0.41764105338939267</v>
      </c>
      <c r="T46" s="605">
        <f t="shared" si="16"/>
        <v>0.14285744638733561</v>
      </c>
      <c r="V46" s="611">
        <f t="shared" si="17"/>
        <v>-1.2882665877625848E-3</v>
      </c>
    </row>
    <row r="47" spans="2:22">
      <c r="B47" s="568" t="s">
        <v>31</v>
      </c>
      <c r="C47" s="569">
        <v>1054332</v>
      </c>
      <c r="D47" s="570">
        <f t="shared" si="9"/>
        <v>4.7564396078174495E-3</v>
      </c>
      <c r="E47" s="568"/>
      <c r="F47" s="539">
        <v>25</v>
      </c>
      <c r="G47" s="539">
        <v>5</v>
      </c>
      <c r="H47" s="543">
        <f t="shared" si="10"/>
        <v>30</v>
      </c>
      <c r="I47" s="551">
        <f t="shared" si="11"/>
        <v>6.4766839378238338E-3</v>
      </c>
      <c r="J47" s="554">
        <f t="shared" si="12"/>
        <v>1.7202443300063843E-3</v>
      </c>
      <c r="L47" s="545">
        <v>20</v>
      </c>
      <c r="M47" s="545">
        <v>5</v>
      </c>
      <c r="N47" s="537">
        <f t="shared" si="13"/>
        <v>25</v>
      </c>
      <c r="O47" s="553">
        <f t="shared" si="14"/>
        <v>9.2114959469417838E-3</v>
      </c>
      <c r="P47" s="588">
        <f t="shared" si="15"/>
        <v>4.4550563391243343E-3</v>
      </c>
      <c r="R47" s="597">
        <v>0.55963519609194945</v>
      </c>
      <c r="S47" s="599">
        <v>0.40864144030571042</v>
      </c>
      <c r="T47" s="606">
        <f t="shared" si="16"/>
        <v>0.15099375578623903</v>
      </c>
      <c r="V47" s="611">
        <f t="shared" si="17"/>
        <v>6.1753006691307186E-3</v>
      </c>
    </row>
    <row r="48" spans="2:22">
      <c r="B48" s="568" t="s">
        <v>42</v>
      </c>
      <c r="C48" s="569">
        <v>8987613</v>
      </c>
      <c r="D48" s="570">
        <f t="shared" si="9"/>
        <v>4.0546088379120625E-2</v>
      </c>
      <c r="E48" s="568"/>
      <c r="F48" s="539">
        <v>156</v>
      </c>
      <c r="G48" s="539">
        <v>26</v>
      </c>
      <c r="H48" s="543">
        <f t="shared" si="10"/>
        <v>182</v>
      </c>
      <c r="I48" s="551">
        <f t="shared" si="11"/>
        <v>3.9291882556131259E-2</v>
      </c>
      <c r="J48" s="578">
        <f t="shared" si="12"/>
        <v>-1.2542058229893654E-3</v>
      </c>
      <c r="L48" s="545">
        <v>66</v>
      </c>
      <c r="M48" s="545">
        <v>12</v>
      </c>
      <c r="N48" s="537">
        <f t="shared" si="13"/>
        <v>78</v>
      </c>
      <c r="O48" s="553">
        <f t="shared" si="14"/>
        <v>2.8739867354458364E-2</v>
      </c>
      <c r="P48" s="585">
        <f t="shared" si="15"/>
        <v>-1.1806221024662261E-2</v>
      </c>
      <c r="R48" s="597">
        <v>0.57292792209718169</v>
      </c>
      <c r="S48" s="599">
        <v>0.41054624959315944</v>
      </c>
      <c r="T48" s="606">
        <f t="shared" si="16"/>
        <v>0.16238167250402225</v>
      </c>
      <c r="V48" s="611">
        <f t="shared" si="17"/>
        <v>-1.3060426847651626E-2</v>
      </c>
    </row>
    <row r="49" spans="2:22">
      <c r="B49" s="568" t="s">
        <v>66</v>
      </c>
      <c r="C49" s="569">
        <v>6007976</v>
      </c>
      <c r="D49" s="570">
        <f t="shared" si="9"/>
        <v>2.7103962517704715E-2</v>
      </c>
      <c r="E49" s="568"/>
      <c r="F49" s="539">
        <v>126</v>
      </c>
      <c r="G49" s="539">
        <v>16</v>
      </c>
      <c r="H49" s="543">
        <f t="shared" si="10"/>
        <v>142</v>
      </c>
      <c r="I49" s="551">
        <f t="shared" si="11"/>
        <v>3.0656303972366149E-2</v>
      </c>
      <c r="J49" s="554">
        <f t="shared" si="12"/>
        <v>3.552341454661434E-3</v>
      </c>
      <c r="L49" s="545">
        <v>51</v>
      </c>
      <c r="M49" s="545">
        <v>6</v>
      </c>
      <c r="N49" s="537">
        <f t="shared" si="13"/>
        <v>57</v>
      </c>
      <c r="O49" s="553">
        <f t="shared" si="14"/>
        <v>2.1002210759027265E-2</v>
      </c>
      <c r="P49" s="584">
        <f t="shared" si="15"/>
        <v>-6.1017517586774497E-3</v>
      </c>
      <c r="R49" s="597">
        <v>0.58111494389478457</v>
      </c>
      <c r="S49" s="599">
        <v>0.4099552859467705</v>
      </c>
      <c r="T49" s="606">
        <f t="shared" si="16"/>
        <v>0.17115965794801408</v>
      </c>
      <c r="V49" s="611">
        <f t="shared" si="17"/>
        <v>-2.5494103040160157E-3</v>
      </c>
    </row>
    <row r="50" spans="2:22">
      <c r="B50" s="568" t="s">
        <v>54</v>
      </c>
      <c r="C50" s="569">
        <v>2577986</v>
      </c>
      <c r="D50" s="570">
        <f t="shared" si="9"/>
        <v>1.1630145645583055E-2</v>
      </c>
      <c r="E50" s="568"/>
      <c r="F50" s="539">
        <v>55</v>
      </c>
      <c r="G50" s="539">
        <v>15</v>
      </c>
      <c r="H50" s="543">
        <f t="shared" si="10"/>
        <v>70</v>
      </c>
      <c r="I50" s="551">
        <f t="shared" si="11"/>
        <v>1.5112262521588947E-2</v>
      </c>
      <c r="J50" s="573">
        <f t="shared" si="12"/>
        <v>3.4821168760058915E-3</v>
      </c>
      <c r="L50" s="545">
        <v>25</v>
      </c>
      <c r="M50" s="545">
        <v>3</v>
      </c>
      <c r="N50" s="537">
        <f t="shared" si="13"/>
        <v>28</v>
      </c>
      <c r="O50" s="553">
        <f t="shared" si="14"/>
        <v>1.0316875460574797E-2</v>
      </c>
      <c r="P50" s="583">
        <f t="shared" si="15"/>
        <v>-1.3132701850082588E-3</v>
      </c>
      <c r="R50" s="597">
        <v>0.58413685429465234</v>
      </c>
      <c r="S50" s="599">
        <v>0.40419744883295022</v>
      </c>
      <c r="T50" s="606">
        <f t="shared" si="16"/>
        <v>0.17993940546170212</v>
      </c>
      <c r="V50" s="611">
        <f t="shared" si="17"/>
        <v>2.1688466909976327E-3</v>
      </c>
    </row>
    <row r="51" spans="2:22">
      <c r="B51" s="568" t="s">
        <v>55</v>
      </c>
      <c r="C51" s="569">
        <v>681226</v>
      </c>
      <c r="D51" s="570">
        <f t="shared" si="9"/>
        <v>3.0732353075454883E-3</v>
      </c>
      <c r="E51" s="568"/>
      <c r="F51" s="539">
        <v>21</v>
      </c>
      <c r="G51" s="539">
        <v>10</v>
      </c>
      <c r="H51" s="543">
        <f t="shared" si="10"/>
        <v>31</v>
      </c>
      <c r="I51" s="551">
        <f t="shared" si="11"/>
        <v>6.6925734024179621E-3</v>
      </c>
      <c r="J51" s="576">
        <f t="shared" si="12"/>
        <v>3.6193380948724737E-3</v>
      </c>
      <c r="L51" s="545">
        <v>16</v>
      </c>
      <c r="M51" s="545">
        <v>0</v>
      </c>
      <c r="N51" s="537">
        <f t="shared" si="13"/>
        <v>16</v>
      </c>
      <c r="O51" s="553">
        <f t="shared" si="14"/>
        <v>5.8953574060427415E-3</v>
      </c>
      <c r="P51" s="587">
        <f t="shared" si="15"/>
        <v>2.8221220984972531E-3</v>
      </c>
      <c r="R51" s="597">
        <v>0.5860831617711022</v>
      </c>
      <c r="S51" s="599">
        <v>0.39985115164168139</v>
      </c>
      <c r="T51" s="606">
        <f t="shared" si="16"/>
        <v>0.18623201012942081</v>
      </c>
      <c r="V51" s="611">
        <f t="shared" si="17"/>
        <v>6.4414601933697269E-3</v>
      </c>
    </row>
    <row r="52" spans="2:22">
      <c r="B52" s="568" t="s">
        <v>64</v>
      </c>
      <c r="C52" s="569">
        <v>24408163</v>
      </c>
      <c r="D52" s="570">
        <f t="shared" si="9"/>
        <v>0.11011327859465934</v>
      </c>
      <c r="E52" s="568"/>
      <c r="F52" s="539">
        <v>475</v>
      </c>
      <c r="G52" s="539">
        <v>71</v>
      </c>
      <c r="H52" s="543">
        <f t="shared" si="10"/>
        <v>546</v>
      </c>
      <c r="I52" s="551">
        <f t="shared" si="11"/>
        <v>0.11787564766839378</v>
      </c>
      <c r="J52" s="577">
        <f t="shared" si="12"/>
        <v>7.7623690737344403E-3</v>
      </c>
      <c r="L52" s="545">
        <v>169</v>
      </c>
      <c r="M52" s="545">
        <v>17</v>
      </c>
      <c r="N52" s="537">
        <f t="shared" si="13"/>
        <v>186</v>
      </c>
      <c r="O52" s="553">
        <f t="shared" si="14"/>
        <v>6.8533529845246868E-2</v>
      </c>
      <c r="P52" s="586">
        <f t="shared" si="15"/>
        <v>-4.1579748749412476E-2</v>
      </c>
      <c r="R52" s="597">
        <v>0.59397970191614458</v>
      </c>
      <c r="S52" s="599">
        <v>0.38508309332992263</v>
      </c>
      <c r="T52" s="606">
        <f t="shared" si="16"/>
        <v>0.20889660858622194</v>
      </c>
      <c r="V52" s="611">
        <f t="shared" si="17"/>
        <v>-3.3817379675678036E-2</v>
      </c>
    </row>
    <row r="53" spans="2:22">
      <c r="B53" s="568" t="s">
        <v>19</v>
      </c>
      <c r="C53" s="569">
        <v>4900170</v>
      </c>
      <c r="D53" s="570">
        <f t="shared" si="9"/>
        <v>2.2106284048135531E-2</v>
      </c>
      <c r="E53" s="568"/>
      <c r="F53" s="539">
        <v>91</v>
      </c>
      <c r="G53" s="539">
        <v>25</v>
      </c>
      <c r="H53" s="543">
        <f t="shared" si="10"/>
        <v>116</v>
      </c>
      <c r="I53" s="551">
        <f t="shared" si="11"/>
        <v>2.5043177892918825E-2</v>
      </c>
      <c r="J53" s="554">
        <f t="shared" si="12"/>
        <v>2.9368938447832948E-3</v>
      </c>
      <c r="L53" s="545">
        <v>39</v>
      </c>
      <c r="M53" s="545">
        <v>3</v>
      </c>
      <c r="N53" s="537">
        <f t="shared" si="13"/>
        <v>42</v>
      </c>
      <c r="O53" s="553">
        <f t="shared" si="14"/>
        <v>1.5475313190862197E-2</v>
      </c>
      <c r="P53" s="584">
        <f t="shared" si="15"/>
        <v>-6.6309708572733338E-3</v>
      </c>
      <c r="R53" s="597">
        <v>0.60757467550942512</v>
      </c>
      <c r="S53" s="599">
        <v>0.37638093508781911</v>
      </c>
      <c r="T53" s="606">
        <f t="shared" si="16"/>
        <v>0.23119374042160601</v>
      </c>
      <c r="V53" s="611">
        <f t="shared" si="17"/>
        <v>-3.694077012490039E-3</v>
      </c>
    </row>
    <row r="54" spans="2:22">
      <c r="B54" s="568" t="s">
        <v>56</v>
      </c>
      <c r="C54" s="569">
        <v>4174463</v>
      </c>
      <c r="D54" s="570">
        <f t="shared" si="9"/>
        <v>1.8832380269752272E-2</v>
      </c>
      <c r="E54" s="568"/>
      <c r="F54" s="539">
        <v>95</v>
      </c>
      <c r="G54" s="539">
        <v>23</v>
      </c>
      <c r="H54" s="543">
        <f t="shared" si="10"/>
        <v>118</v>
      </c>
      <c r="I54" s="551">
        <f t="shared" si="11"/>
        <v>2.547495682210708E-2</v>
      </c>
      <c r="J54" s="574">
        <f t="shared" si="12"/>
        <v>6.6425765523548085E-3</v>
      </c>
      <c r="L54" s="545">
        <v>38</v>
      </c>
      <c r="M54" s="545">
        <v>1</v>
      </c>
      <c r="N54" s="537">
        <f t="shared" si="13"/>
        <v>39</v>
      </c>
      <c r="O54" s="553">
        <f t="shared" si="14"/>
        <v>1.4369933677229182E-2</v>
      </c>
      <c r="P54" s="584">
        <f t="shared" si="15"/>
        <v>-4.4624465925230897E-3</v>
      </c>
      <c r="R54" s="597">
        <v>0.61700854134726146</v>
      </c>
      <c r="S54" s="599">
        <v>0.36550326419370943</v>
      </c>
      <c r="T54" s="607">
        <f t="shared" si="16"/>
        <v>0.25150527715355203</v>
      </c>
      <c r="V54" s="611">
        <f t="shared" si="17"/>
        <v>2.1801299598317187E-3</v>
      </c>
    </row>
    <row r="55" spans="2:22">
      <c r="B55" s="568" t="s">
        <v>53</v>
      </c>
      <c r="C55" s="569">
        <v>13563172</v>
      </c>
      <c r="D55" s="570">
        <f t="shared" si="9"/>
        <v>6.1187945076541933E-2</v>
      </c>
      <c r="E55" s="568"/>
      <c r="F55" s="539">
        <v>247</v>
      </c>
      <c r="G55" s="539">
        <v>44</v>
      </c>
      <c r="H55" s="543">
        <f t="shared" si="10"/>
        <v>291</v>
      </c>
      <c r="I55" s="551">
        <f t="shared" si="11"/>
        <v>6.2823834196891193E-2</v>
      </c>
      <c r="J55" s="578">
        <f t="shared" si="12"/>
        <v>1.6358891203492598E-3</v>
      </c>
      <c r="L55" s="545">
        <v>92</v>
      </c>
      <c r="M55" s="545">
        <v>12</v>
      </c>
      <c r="N55" s="537">
        <f t="shared" si="13"/>
        <v>104</v>
      </c>
      <c r="O55" s="553">
        <f t="shared" si="14"/>
        <v>3.8319823139277821E-2</v>
      </c>
      <c r="P55" s="586">
        <f t="shared" si="15"/>
        <v>-2.2868121937264112E-2</v>
      </c>
      <c r="R55" s="597">
        <v>0.62646051375947487</v>
      </c>
      <c r="S55" s="599">
        <v>0.35989751835501799</v>
      </c>
      <c r="T55" s="607">
        <f t="shared" si="16"/>
        <v>0.26656299540445688</v>
      </c>
      <c r="V55" s="611">
        <f t="shared" si="17"/>
        <v>-2.1232232816914852E-2</v>
      </c>
    </row>
    <row r="56" spans="2:22">
      <c r="B56" s="568" t="s">
        <v>58</v>
      </c>
      <c r="C56" s="569">
        <v>779441</v>
      </c>
      <c r="D56" s="570">
        <f t="shared" si="9"/>
        <v>3.5163155859414684E-3</v>
      </c>
      <c r="E56" s="568"/>
      <c r="F56" s="539">
        <v>24</v>
      </c>
      <c r="G56" s="539">
        <v>9</v>
      </c>
      <c r="H56" s="543">
        <f t="shared" si="10"/>
        <v>33</v>
      </c>
      <c r="I56" s="551">
        <f t="shared" si="11"/>
        <v>7.1243523316062178E-3</v>
      </c>
      <c r="J56" s="576">
        <f t="shared" si="12"/>
        <v>3.6080367456647494E-3</v>
      </c>
      <c r="L56" s="545">
        <v>16</v>
      </c>
      <c r="M56" s="545">
        <v>3</v>
      </c>
      <c r="N56" s="537">
        <f t="shared" si="13"/>
        <v>19</v>
      </c>
      <c r="O56" s="553">
        <f t="shared" si="14"/>
        <v>7.0007369196757553E-3</v>
      </c>
      <c r="P56" s="588">
        <f t="shared" si="15"/>
        <v>3.4844213337342869E-3</v>
      </c>
      <c r="R56" s="597">
        <v>0.6279961451563798</v>
      </c>
      <c r="S56" s="599">
        <v>0.35562305855745524</v>
      </c>
      <c r="T56" s="607">
        <f t="shared" si="16"/>
        <v>0.27237308659892456</v>
      </c>
      <c r="V56" s="611">
        <f t="shared" si="17"/>
        <v>7.0924580793990362E-3</v>
      </c>
    </row>
    <row r="57" spans="2:22">
      <c r="B57" s="568" t="s">
        <v>25</v>
      </c>
      <c r="C57" s="569">
        <v>497388</v>
      </c>
      <c r="D57" s="570">
        <f t="shared" si="9"/>
        <v>2.2438814184271229E-3</v>
      </c>
      <c r="E57" s="568"/>
      <c r="F57" s="539">
        <v>16</v>
      </c>
      <c r="G57" s="539">
        <v>10</v>
      </c>
      <c r="H57" s="543">
        <f t="shared" si="10"/>
        <v>26</v>
      </c>
      <c r="I57" s="551">
        <f t="shared" si="11"/>
        <v>5.6131260794473233E-3</v>
      </c>
      <c r="J57" s="576">
        <f t="shared" si="12"/>
        <v>3.3692446610202004E-3</v>
      </c>
      <c r="L57" s="545">
        <v>16</v>
      </c>
      <c r="M57" s="545">
        <v>0</v>
      </c>
      <c r="N57" s="537">
        <f t="shared" si="13"/>
        <v>16</v>
      </c>
      <c r="O57" s="553">
        <f t="shared" si="14"/>
        <v>5.8953574060427415E-3</v>
      </c>
      <c r="P57" s="588">
        <f t="shared" si="15"/>
        <v>3.6514759876156186E-3</v>
      </c>
      <c r="R57" s="597">
        <v>0.67028734433552883</v>
      </c>
      <c r="S57" s="599">
        <v>0.31183352731823166</v>
      </c>
      <c r="T57" s="607">
        <f t="shared" si="16"/>
        <v>0.35845381701729717</v>
      </c>
      <c r="V57" s="611">
        <f t="shared" si="17"/>
        <v>7.0207206486358189E-3</v>
      </c>
    </row>
    <row r="58" spans="2:22">
      <c r="B58" s="568" t="s">
        <v>33</v>
      </c>
      <c r="C58" s="569">
        <v>1012635</v>
      </c>
      <c r="D58" s="570">
        <f t="shared" si="9"/>
        <v>4.5683306797690126E-3</v>
      </c>
      <c r="E58" s="568"/>
      <c r="F58" s="539">
        <v>25</v>
      </c>
      <c r="G58" s="539">
        <v>9</v>
      </c>
      <c r="H58" s="543">
        <f t="shared" si="10"/>
        <v>34</v>
      </c>
      <c r="I58" s="551">
        <f t="shared" si="11"/>
        <v>7.3402417962003452E-3</v>
      </c>
      <c r="J58" s="573">
        <f t="shared" si="12"/>
        <v>2.7719111164313326E-3</v>
      </c>
      <c r="L58" s="545">
        <v>16</v>
      </c>
      <c r="M58" s="545">
        <v>3</v>
      </c>
      <c r="N58" s="537">
        <f t="shared" si="13"/>
        <v>19</v>
      </c>
      <c r="O58" s="553">
        <f t="shared" si="14"/>
        <v>7.0007369196757553E-3</v>
      </c>
      <c r="P58" s="552">
        <f t="shared" si="15"/>
        <v>2.4324062399067427E-3</v>
      </c>
      <c r="R58" s="597">
        <v>0.70569088275971259</v>
      </c>
      <c r="S58" s="599">
        <v>0.27822041751456367</v>
      </c>
      <c r="T58" s="607">
        <f t="shared" si="16"/>
        <v>0.42747046524514892</v>
      </c>
      <c r="V58" s="611">
        <f t="shared" si="17"/>
        <v>5.2043173563380753E-3</v>
      </c>
    </row>
    <row r="59" spans="2:22" ht="14" customHeight="1">
      <c r="B59" s="572" t="s">
        <v>214</v>
      </c>
      <c r="C59" s="569">
        <v>474866</v>
      </c>
      <c r="D59" s="570">
        <f t="shared" si="9"/>
        <v>2.1422772436062274E-3</v>
      </c>
      <c r="E59" s="568"/>
      <c r="F59" s="539">
        <v>20</v>
      </c>
      <c r="G59" s="539">
        <v>26</v>
      </c>
      <c r="H59" s="543">
        <f t="shared" si="10"/>
        <v>46</v>
      </c>
      <c r="I59" s="551">
        <f t="shared" si="11"/>
        <v>9.9309153713298785E-3</v>
      </c>
      <c r="J59" s="574">
        <f t="shared" si="12"/>
        <v>7.7886381277236516E-3</v>
      </c>
      <c r="L59" s="545">
        <v>16</v>
      </c>
      <c r="M59" s="545">
        <v>3</v>
      </c>
      <c r="N59" s="537">
        <f t="shared" si="13"/>
        <v>19</v>
      </c>
      <c r="O59" s="553">
        <f t="shared" si="14"/>
        <v>7.0007369196757553E-3</v>
      </c>
      <c r="P59" s="588">
        <f t="shared" si="15"/>
        <v>4.8584596760695275E-3</v>
      </c>
      <c r="R59" s="597">
        <v>0.91363808208820285</v>
      </c>
      <c r="S59" s="599">
        <v>7.1243651067606883E-2</v>
      </c>
      <c r="T59" s="607">
        <f t="shared" si="16"/>
        <v>0.84239443102059597</v>
      </c>
      <c r="V59" s="611">
        <f t="shared" si="17"/>
        <v>1.2647097803793179E-2</v>
      </c>
    </row>
    <row r="60" spans="2:22">
      <c r="B60" s="572"/>
      <c r="C60" s="564"/>
      <c r="D60" s="565"/>
      <c r="F60" s="539"/>
      <c r="G60" s="539"/>
      <c r="H60" s="539"/>
      <c r="I60" s="540"/>
      <c r="J60" s="540"/>
      <c r="L60" s="545"/>
      <c r="M60" s="545"/>
      <c r="N60" s="545"/>
      <c r="O60" s="546"/>
      <c r="P60" s="546"/>
      <c r="R60" s="596"/>
      <c r="S60" s="546"/>
      <c r="T60" s="602"/>
    </row>
    <row r="61" spans="2:22">
      <c r="B61" s="572" t="s">
        <v>208</v>
      </c>
      <c r="C61" s="564">
        <f>SUM(C4:C58)</f>
        <v>221664120</v>
      </c>
      <c r="D61" s="565"/>
      <c r="F61" s="539"/>
      <c r="G61" s="539"/>
      <c r="H61" s="539">
        <f>SUM(H4:H59)</f>
        <v>4632</v>
      </c>
      <c r="I61" s="540"/>
      <c r="J61" s="540"/>
      <c r="L61" s="545"/>
      <c r="M61" s="545"/>
      <c r="N61" s="545">
        <f>SUM(N4:N59)</f>
        <v>2714</v>
      </c>
      <c r="O61" s="546"/>
      <c r="P61" s="546"/>
    </row>
    <row r="62" spans="2:22">
      <c r="B62" s="572"/>
      <c r="C62" s="564"/>
      <c r="D62" s="565"/>
      <c r="F62" s="539"/>
      <c r="G62" s="539"/>
      <c r="H62" s="539"/>
      <c r="I62" s="540"/>
      <c r="J62" s="540"/>
      <c r="L62" s="545"/>
      <c r="M62" s="545"/>
      <c r="N62" s="545"/>
      <c r="O62" s="546"/>
      <c r="P62" s="546"/>
    </row>
    <row r="63" spans="2:22">
      <c r="B63" s="568" t="s">
        <v>49</v>
      </c>
      <c r="C63" s="569"/>
      <c r="D63" s="571"/>
      <c r="E63" s="568"/>
      <c r="F63" s="539">
        <v>6</v>
      </c>
      <c r="G63" s="539">
        <v>4</v>
      </c>
      <c r="H63" s="543">
        <f t="shared" ref="H63:H69" si="18">F63+G63</f>
        <v>10</v>
      </c>
      <c r="I63" s="544"/>
      <c r="J63" s="544"/>
      <c r="L63" s="545">
        <v>6</v>
      </c>
      <c r="M63" s="545">
        <v>3</v>
      </c>
      <c r="N63" s="537">
        <f>M63+L63</f>
        <v>9</v>
      </c>
      <c r="O63" s="546"/>
      <c r="P63" s="546"/>
    </row>
    <row r="64" spans="2:22">
      <c r="B64" s="568" t="s">
        <v>37</v>
      </c>
      <c r="C64" s="569"/>
      <c r="D64" s="571"/>
      <c r="E64" s="568"/>
      <c r="F64" s="539">
        <v>7</v>
      </c>
      <c r="G64" s="539">
        <v>5</v>
      </c>
      <c r="H64" s="543">
        <f t="shared" si="18"/>
        <v>12</v>
      </c>
      <c r="I64" s="544"/>
      <c r="J64" s="544"/>
      <c r="L64" s="545">
        <v>6</v>
      </c>
      <c r="M64" s="545">
        <v>3</v>
      </c>
      <c r="N64" s="537">
        <f>M64+L64</f>
        <v>9</v>
      </c>
      <c r="O64" s="546"/>
      <c r="P64" s="546"/>
    </row>
    <row r="65" spans="2:16">
      <c r="B65" s="568" t="s">
        <v>45</v>
      </c>
      <c r="C65" s="569"/>
      <c r="D65" s="571"/>
      <c r="E65" s="568"/>
      <c r="F65" s="539">
        <v>6</v>
      </c>
      <c r="G65" s="539">
        <v>5</v>
      </c>
      <c r="H65" s="543">
        <f t="shared" si="18"/>
        <v>11</v>
      </c>
      <c r="I65" s="544"/>
      <c r="J65" s="544"/>
      <c r="L65" s="545">
        <v>6</v>
      </c>
      <c r="M65" s="545">
        <v>3</v>
      </c>
      <c r="N65" s="537">
        <f>M65+L65</f>
        <v>9</v>
      </c>
      <c r="O65" s="546"/>
      <c r="P65" s="546"/>
    </row>
    <row r="66" spans="2:16">
      <c r="B66" s="568" t="s">
        <v>32</v>
      </c>
      <c r="C66" s="569"/>
      <c r="D66" s="571"/>
      <c r="E66" s="568"/>
      <c r="F66" s="539">
        <v>60</v>
      </c>
      <c r="G66" s="539">
        <v>7</v>
      </c>
      <c r="H66" s="543">
        <f t="shared" si="18"/>
        <v>67</v>
      </c>
      <c r="I66" s="544"/>
      <c r="J66" s="544"/>
      <c r="L66" s="545">
        <v>20</v>
      </c>
      <c r="M66" s="545">
        <v>3</v>
      </c>
      <c r="N66" s="537">
        <f>M66+L66</f>
        <v>23</v>
      </c>
      <c r="O66" s="546"/>
      <c r="P66" s="546"/>
    </row>
    <row r="67" spans="2:16">
      <c r="B67" s="568" t="s">
        <v>48</v>
      </c>
      <c r="C67" s="569"/>
      <c r="D67" s="571"/>
      <c r="E67" s="568"/>
      <c r="F67" s="539">
        <v>7</v>
      </c>
      <c r="G67" s="539">
        <v>5</v>
      </c>
      <c r="H67" s="543">
        <f t="shared" si="18"/>
        <v>12</v>
      </c>
      <c r="I67" s="544"/>
      <c r="J67" s="544"/>
      <c r="L67" s="545">
        <v>6</v>
      </c>
      <c r="M67" s="545">
        <v>3</v>
      </c>
      <c r="N67" s="537">
        <f>M67+L67</f>
        <v>9</v>
      </c>
      <c r="O67" s="546"/>
      <c r="P67" s="546"/>
    </row>
    <row r="68" spans="2:16">
      <c r="B68" s="568" t="s">
        <v>206</v>
      </c>
      <c r="C68" s="569"/>
      <c r="D68" s="571"/>
      <c r="E68" s="568"/>
      <c r="F68" s="539">
        <v>13</v>
      </c>
      <c r="G68" s="539">
        <v>4</v>
      </c>
      <c r="H68" s="543">
        <f t="shared" si="18"/>
        <v>17</v>
      </c>
      <c r="I68" s="544"/>
      <c r="J68" s="544"/>
      <c r="L68" s="545"/>
      <c r="M68" s="545"/>
      <c r="N68" s="545"/>
      <c r="O68" s="546"/>
      <c r="P68" s="546"/>
    </row>
    <row r="69" spans="2:16">
      <c r="B69" s="568" t="s">
        <v>207</v>
      </c>
      <c r="C69" s="569"/>
      <c r="D69" s="571"/>
      <c r="E69" s="568"/>
      <c r="F69" s="539"/>
      <c r="G69" s="539">
        <v>3</v>
      </c>
      <c r="H69" s="543">
        <f t="shared" si="18"/>
        <v>3</v>
      </c>
      <c r="I69" s="544"/>
      <c r="J69" s="544"/>
      <c r="L69" s="545"/>
      <c r="M69" s="545"/>
      <c r="N69" s="545"/>
      <c r="O69" s="546"/>
      <c r="P69" s="546"/>
    </row>
    <row r="70" spans="2:16">
      <c r="B70" s="572"/>
      <c r="C70" s="564"/>
      <c r="D70" s="565"/>
      <c r="F70" s="539"/>
      <c r="G70" s="539"/>
      <c r="H70" s="539"/>
      <c r="I70" s="540"/>
      <c r="J70" s="540"/>
      <c r="L70" s="545"/>
      <c r="M70" s="545"/>
      <c r="N70" s="545"/>
      <c r="O70" s="546"/>
      <c r="P70" s="546"/>
    </row>
    <row r="71" spans="2:16">
      <c r="B71" s="572" t="s">
        <v>209</v>
      </c>
      <c r="C71" s="564"/>
      <c r="D71" s="565"/>
      <c r="F71" s="539"/>
      <c r="G71" s="539"/>
      <c r="H71" s="539">
        <f>SUM(H61:H69)</f>
        <v>4764</v>
      </c>
      <c r="I71" s="540"/>
      <c r="J71" s="540"/>
      <c r="L71" s="545"/>
      <c r="M71" s="545"/>
      <c r="N71" s="545">
        <f>SUM(N61:N69)</f>
        <v>2773</v>
      </c>
      <c r="O71" s="546"/>
      <c r="P71" s="546"/>
    </row>
    <row r="72" spans="2:16">
      <c r="B72" s="563"/>
      <c r="C72" s="564"/>
      <c r="D72" s="565"/>
      <c r="F72" s="539"/>
      <c r="G72" s="539"/>
      <c r="H72" s="539"/>
      <c r="I72" s="540"/>
      <c r="J72" s="540"/>
      <c r="L72" s="545"/>
      <c r="M72" s="545"/>
      <c r="N72" s="545"/>
      <c r="O72" s="546"/>
      <c r="P72" s="546"/>
    </row>
    <row r="73" spans="2:16" s="563" customFormat="1">
      <c r="C73" s="564"/>
      <c r="D73" s="565"/>
      <c r="F73" s="591"/>
      <c r="G73" s="591"/>
      <c r="H73" s="591"/>
      <c r="I73" s="592"/>
      <c r="J73" s="592"/>
      <c r="K73" s="591"/>
      <c r="L73" s="591"/>
      <c r="M73" s="591"/>
      <c r="N73" s="591"/>
    </row>
    <row r="74" spans="2:16" s="563" customFormat="1">
      <c r="C74" s="564"/>
      <c r="D74" s="565"/>
      <c r="F74" s="591"/>
      <c r="G74" s="591"/>
      <c r="H74" s="591"/>
      <c r="I74" s="592"/>
      <c r="J74" s="592"/>
      <c r="K74" s="591"/>
      <c r="L74" s="591"/>
      <c r="M74" s="591"/>
      <c r="N74" s="591"/>
    </row>
    <row r="75" spans="2:16" s="563" customFormat="1">
      <c r="C75" s="564"/>
      <c r="D75" s="565"/>
      <c r="F75" s="591"/>
      <c r="G75" s="591"/>
      <c r="H75" s="591"/>
      <c r="I75" s="592"/>
      <c r="J75" s="592"/>
      <c r="K75" s="591"/>
      <c r="L75" s="591"/>
      <c r="M75" s="591"/>
      <c r="N75" s="591"/>
    </row>
  </sheetData>
  <sortState ref="A9:V59">
    <sortCondition ref="T9:T59"/>
  </sortState>
  <mergeCells count="1">
    <mergeCell ref="R6:S6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8"/>
  <sheetViews>
    <sheetView tabSelected="1" workbookViewId="0">
      <pane ySplit="5" topLeftCell="A91" activePane="bottomLeft" state="frozen"/>
      <selection pane="bottomLeft" activeCell="E116" sqref="E116"/>
    </sheetView>
    <sheetView topLeftCell="A99" workbookViewId="1">
      <selection activeCell="D146" sqref="D146"/>
    </sheetView>
  </sheetViews>
  <sheetFormatPr baseColWidth="10" defaultRowHeight="15" x14ac:dyDescent="0"/>
  <cols>
    <col min="1" max="1" width="10.83203125" style="534"/>
    <col min="2" max="2" width="5.33203125" style="534" customWidth="1"/>
    <col min="3" max="3" width="4.5" style="534" customWidth="1"/>
    <col min="4" max="4" width="31.33203125" style="534" customWidth="1"/>
    <col min="5" max="6" width="10.83203125" style="685"/>
    <col min="7" max="7" width="10.83203125" style="686"/>
    <col min="8" max="8" width="10.83203125" style="687"/>
    <col min="9" max="9" width="10.83203125" style="688"/>
    <col min="10" max="16384" width="10.83203125" style="534"/>
  </cols>
  <sheetData>
    <row r="1" spans="1:9" s="504" customFormat="1">
      <c r="E1" s="663"/>
      <c r="F1" s="663"/>
      <c r="G1" s="664"/>
      <c r="H1" s="665"/>
      <c r="I1" s="666"/>
    </row>
    <row r="2" spans="1:9" s="667" customFormat="1" ht="30" customHeight="1">
      <c r="A2" s="667" t="s">
        <v>230</v>
      </c>
      <c r="E2" s="668"/>
      <c r="F2" s="668"/>
      <c r="G2" s="669"/>
      <c r="H2" s="670"/>
      <c r="I2" s="671"/>
    </row>
    <row r="3" spans="1:9" s="672" customFormat="1" ht="30" customHeight="1">
      <c r="A3" s="672" t="s">
        <v>231</v>
      </c>
      <c r="E3" s="673"/>
      <c r="F3" s="673"/>
      <c r="G3" s="674"/>
      <c r="H3" s="675"/>
      <c r="I3" s="676"/>
    </row>
    <row r="4" spans="1:9">
      <c r="A4" s="563"/>
      <c r="B4" s="563"/>
      <c r="C4" s="563"/>
      <c r="D4" s="563"/>
      <c r="E4" s="678"/>
      <c r="F4" s="678"/>
      <c r="G4" s="679"/>
      <c r="H4" s="680"/>
      <c r="I4" s="681"/>
    </row>
    <row r="5" spans="1:9" s="706" customFormat="1" ht="26" customHeight="1">
      <c r="A5" s="101"/>
      <c r="B5" s="101"/>
      <c r="C5" s="101"/>
      <c r="D5" s="101"/>
      <c r="E5" s="702" t="s">
        <v>232</v>
      </c>
      <c r="F5" s="702" t="s">
        <v>80</v>
      </c>
      <c r="G5" s="703" t="s">
        <v>233</v>
      </c>
      <c r="H5" s="704" t="s">
        <v>232</v>
      </c>
      <c r="I5" s="705" t="s">
        <v>233</v>
      </c>
    </row>
    <row r="6" spans="1:9" s="563" customFormat="1" ht="20">
      <c r="B6" s="677">
        <v>1968</v>
      </c>
      <c r="C6" s="677"/>
      <c r="D6" s="677"/>
      <c r="E6" s="678"/>
      <c r="F6" s="678"/>
      <c r="G6" s="679"/>
      <c r="H6" s="680"/>
      <c r="I6" s="681"/>
    </row>
    <row r="7" spans="1:9" s="684" customFormat="1">
      <c r="A7" s="682"/>
      <c r="B7" s="683"/>
      <c r="C7" s="683" t="s">
        <v>211</v>
      </c>
      <c r="D7" s="682"/>
      <c r="E7" s="678"/>
      <c r="F7" s="678"/>
      <c r="G7" s="679"/>
      <c r="H7" s="680"/>
      <c r="I7" s="681"/>
    </row>
    <row r="8" spans="1:9" s="697" customFormat="1" ht="14">
      <c r="A8" s="695"/>
      <c r="B8" s="695"/>
      <c r="C8" s="696"/>
      <c r="D8" s="696" t="s">
        <v>265</v>
      </c>
      <c r="E8" s="698"/>
      <c r="F8" s="698"/>
      <c r="G8" s="699"/>
      <c r="H8" s="698"/>
      <c r="I8" s="699"/>
    </row>
    <row r="9" spans="1:9" s="684" customFormat="1">
      <c r="A9" s="682"/>
      <c r="B9" s="682"/>
      <c r="C9" s="682"/>
      <c r="D9" s="682" t="s">
        <v>259</v>
      </c>
      <c r="E9" s="678">
        <v>2914933</v>
      </c>
      <c r="F9" s="678"/>
      <c r="G9" s="679">
        <v>6</v>
      </c>
      <c r="H9" s="680"/>
      <c r="I9" s="681"/>
    </row>
    <row r="10" spans="1:9" s="684" customFormat="1">
      <c r="A10" s="682"/>
      <c r="B10" s="682"/>
      <c r="C10" s="682"/>
      <c r="D10" s="682" t="s">
        <v>260</v>
      </c>
      <c r="E10" s="678">
        <v>2305148</v>
      </c>
      <c r="F10" s="678"/>
      <c r="G10" s="679">
        <v>4</v>
      </c>
      <c r="H10" s="680"/>
      <c r="I10" s="681"/>
    </row>
    <row r="11" spans="1:9" s="684" customFormat="1">
      <c r="A11" s="682"/>
      <c r="B11" s="682"/>
      <c r="C11" s="682"/>
      <c r="D11" s="682" t="s">
        <v>261</v>
      </c>
      <c r="E11" s="678">
        <v>549140</v>
      </c>
      <c r="F11" s="678"/>
      <c r="G11" s="679">
        <v>1</v>
      </c>
      <c r="H11" s="680"/>
      <c r="I11" s="681"/>
    </row>
    <row r="12" spans="1:9" s="684" customFormat="1">
      <c r="A12" s="682"/>
      <c r="B12" s="682"/>
      <c r="C12" s="682"/>
      <c r="D12" s="682" t="s">
        <v>263</v>
      </c>
      <c r="E12" s="678">
        <v>383590</v>
      </c>
      <c r="F12" s="678"/>
      <c r="G12" s="679">
        <v>1</v>
      </c>
      <c r="H12" s="680"/>
      <c r="I12" s="681"/>
    </row>
    <row r="13" spans="1:9" s="684" customFormat="1">
      <c r="A13" s="682"/>
      <c r="B13" s="682"/>
      <c r="C13" s="682"/>
      <c r="D13" s="682" t="s">
        <v>262</v>
      </c>
      <c r="E13" s="678">
        <v>236242</v>
      </c>
      <c r="F13" s="678"/>
      <c r="G13" s="679">
        <v>1</v>
      </c>
      <c r="H13" s="680"/>
      <c r="I13" s="681"/>
    </row>
    <row r="14" spans="1:9" s="684" customFormat="1">
      <c r="A14" s="682"/>
      <c r="B14" s="682"/>
      <c r="C14" s="682"/>
      <c r="D14" s="682" t="s">
        <v>264</v>
      </c>
      <c r="E14" s="678">
        <v>166463</v>
      </c>
      <c r="F14" s="678"/>
      <c r="G14" s="679">
        <v>0</v>
      </c>
      <c r="H14" s="680"/>
      <c r="I14" s="681"/>
    </row>
    <row r="15" spans="1:9" s="691" customFormat="1" ht="22" customHeight="1">
      <c r="A15" s="689"/>
      <c r="B15" s="689"/>
      <c r="C15" s="690" t="s">
        <v>212</v>
      </c>
      <c r="D15" s="690"/>
      <c r="E15" s="678"/>
      <c r="F15" s="678"/>
      <c r="G15" s="679"/>
      <c r="H15" s="680"/>
      <c r="I15" s="681"/>
    </row>
    <row r="16" spans="1:9" s="694" customFormat="1" ht="14">
      <c r="A16" s="692"/>
      <c r="B16" s="692"/>
      <c r="C16" s="693"/>
      <c r="D16" s="693" t="s">
        <v>234</v>
      </c>
      <c r="E16" s="698"/>
      <c r="F16" s="698"/>
      <c r="G16" s="699"/>
      <c r="H16" s="700"/>
      <c r="I16" s="701"/>
    </row>
    <row r="17" spans="1:9" s="691" customFormat="1">
      <c r="A17" s="689"/>
      <c r="B17" s="689"/>
      <c r="C17" s="689"/>
      <c r="D17" s="689" t="s">
        <v>235</v>
      </c>
      <c r="E17" s="678"/>
      <c r="F17" s="678"/>
      <c r="G17" s="679"/>
      <c r="H17" s="680">
        <v>1679443</v>
      </c>
      <c r="I17" s="681">
        <v>9</v>
      </c>
    </row>
    <row r="18" spans="1:9" s="691" customFormat="1">
      <c r="A18" s="689"/>
      <c r="B18" s="689"/>
      <c r="C18" s="689"/>
      <c r="D18" s="689" t="s">
        <v>236</v>
      </c>
      <c r="E18" s="678"/>
      <c r="F18" s="678"/>
      <c r="G18" s="679"/>
      <c r="H18" s="680">
        <v>1696632</v>
      </c>
      <c r="I18" s="681">
        <v>1</v>
      </c>
    </row>
    <row r="19" spans="1:9" s="691" customFormat="1">
      <c r="A19" s="689"/>
      <c r="B19" s="689"/>
      <c r="C19" s="689"/>
      <c r="D19" s="689" t="s">
        <v>237</v>
      </c>
      <c r="E19" s="678"/>
      <c r="F19" s="678"/>
      <c r="G19" s="679"/>
      <c r="H19" s="680">
        <v>614492</v>
      </c>
      <c r="I19" s="681">
        <v>1</v>
      </c>
    </row>
    <row r="20" spans="1:9" s="563" customFormat="1">
      <c r="E20" s="678"/>
      <c r="F20" s="678"/>
      <c r="G20" s="679"/>
      <c r="H20" s="680"/>
      <c r="I20" s="681"/>
    </row>
    <row r="21" spans="1:9" s="563" customFormat="1" ht="20">
      <c r="B21" s="677">
        <v>1972</v>
      </c>
      <c r="C21" s="677"/>
      <c r="D21" s="677"/>
      <c r="E21" s="678"/>
      <c r="F21" s="678"/>
      <c r="G21" s="679"/>
      <c r="H21" s="680"/>
      <c r="I21" s="681"/>
    </row>
    <row r="22" spans="1:9" s="684" customFormat="1">
      <c r="A22" s="682"/>
      <c r="B22" s="683"/>
      <c r="C22" s="683" t="s">
        <v>211</v>
      </c>
      <c r="D22" s="682"/>
      <c r="E22" s="678"/>
      <c r="F22" s="678"/>
      <c r="G22" s="679"/>
      <c r="H22" s="680"/>
      <c r="I22" s="681"/>
    </row>
    <row r="23" spans="1:9" s="697" customFormat="1" ht="14">
      <c r="A23" s="695"/>
      <c r="B23" s="695"/>
      <c r="C23" s="696"/>
      <c r="D23" s="696" t="s">
        <v>272</v>
      </c>
      <c r="E23" s="698"/>
      <c r="F23" s="698"/>
      <c r="G23" s="699"/>
      <c r="H23" s="698"/>
      <c r="I23" s="699"/>
    </row>
    <row r="24" spans="1:9" s="684" customFormat="1">
      <c r="A24" s="682"/>
      <c r="B24" s="682"/>
      <c r="C24" s="682"/>
      <c r="D24" s="682" t="s">
        <v>266</v>
      </c>
      <c r="E24" s="678">
        <v>4053451</v>
      </c>
      <c r="F24" s="678">
        <v>1729</v>
      </c>
      <c r="G24" s="679">
        <v>11</v>
      </c>
      <c r="H24" s="680"/>
      <c r="I24" s="681"/>
    </row>
    <row r="25" spans="1:9" s="684" customFormat="1">
      <c r="A25" s="682"/>
      <c r="B25" s="682"/>
      <c r="C25" s="682"/>
      <c r="D25" s="682" t="s">
        <v>267</v>
      </c>
      <c r="E25" s="678">
        <v>4121372</v>
      </c>
      <c r="F25" s="678">
        <v>67</v>
      </c>
      <c r="G25" s="679">
        <v>4</v>
      </c>
      <c r="H25" s="680"/>
      <c r="I25" s="681"/>
    </row>
    <row r="26" spans="1:9" s="684" customFormat="1">
      <c r="A26" s="682"/>
      <c r="B26" s="682"/>
      <c r="C26" s="682"/>
      <c r="D26" s="682" t="s">
        <v>268</v>
      </c>
      <c r="E26" s="678">
        <v>3755424</v>
      </c>
      <c r="F26" s="678">
        <v>382</v>
      </c>
      <c r="G26" s="679">
        <v>6</v>
      </c>
      <c r="H26" s="680"/>
      <c r="I26" s="681"/>
    </row>
    <row r="27" spans="1:9" s="684" customFormat="1">
      <c r="A27" s="682"/>
      <c r="B27" s="682"/>
      <c r="C27" s="682"/>
      <c r="D27" s="682" t="s">
        <v>269</v>
      </c>
      <c r="E27" s="678">
        <v>1840217</v>
      </c>
      <c r="F27" s="678">
        <v>25</v>
      </c>
      <c r="G27" s="679">
        <v>4</v>
      </c>
      <c r="H27" s="680"/>
      <c r="I27" s="681"/>
    </row>
    <row r="28" spans="1:9" s="684" customFormat="1">
      <c r="A28" s="682"/>
      <c r="B28" s="682"/>
      <c r="C28" s="682"/>
      <c r="D28" s="682" t="s">
        <v>270</v>
      </c>
      <c r="E28" s="678">
        <v>505198</v>
      </c>
      <c r="F28" s="678">
        <v>525</v>
      </c>
      <c r="G28" s="679">
        <v>0</v>
      </c>
      <c r="H28" s="680"/>
      <c r="I28" s="681"/>
    </row>
    <row r="29" spans="1:9" s="684" customFormat="1">
      <c r="A29" s="682"/>
      <c r="B29" s="682"/>
      <c r="C29" s="682"/>
      <c r="D29" s="682" t="s">
        <v>271</v>
      </c>
      <c r="E29" s="678">
        <v>430703</v>
      </c>
      <c r="F29" s="678">
        <v>152</v>
      </c>
      <c r="G29" s="679">
        <v>1</v>
      </c>
      <c r="H29" s="680"/>
      <c r="I29" s="681"/>
    </row>
    <row r="30" spans="1:9" s="691" customFormat="1" ht="22" customHeight="1">
      <c r="A30" s="689"/>
      <c r="B30" s="689"/>
      <c r="C30" s="690" t="s">
        <v>212</v>
      </c>
      <c r="D30" s="690"/>
      <c r="E30" s="678"/>
      <c r="F30" s="678"/>
      <c r="G30" s="679"/>
      <c r="H30" s="680"/>
      <c r="I30" s="681"/>
    </row>
    <row r="31" spans="1:9" s="691" customFormat="1">
      <c r="A31" s="689"/>
      <c r="B31" s="689"/>
      <c r="C31" s="689"/>
      <c r="D31" s="689" t="s">
        <v>238</v>
      </c>
      <c r="E31" s="678"/>
      <c r="F31" s="678"/>
      <c r="G31" s="679"/>
      <c r="H31" s="680">
        <v>5378704</v>
      </c>
      <c r="I31" s="681">
        <v>50</v>
      </c>
    </row>
    <row r="32" spans="1:9" s="691" customFormat="1">
      <c r="A32" s="689"/>
      <c r="B32" s="689"/>
      <c r="C32" s="689"/>
      <c r="D32" s="689" t="s">
        <v>305</v>
      </c>
      <c r="E32" s="678"/>
      <c r="F32" s="678"/>
      <c r="G32" s="679"/>
      <c r="H32" s="680">
        <v>317048</v>
      </c>
      <c r="I32" s="681">
        <v>0</v>
      </c>
    </row>
    <row r="33" spans="1:9" s="691" customFormat="1">
      <c r="A33" s="689"/>
      <c r="B33" s="689"/>
      <c r="C33" s="689"/>
      <c r="D33" s="689" t="s">
        <v>239</v>
      </c>
      <c r="E33" s="678"/>
      <c r="F33" s="678"/>
      <c r="G33" s="679"/>
      <c r="H33" s="680">
        <v>132731</v>
      </c>
      <c r="I33" s="681">
        <v>0</v>
      </c>
    </row>
    <row r="34" spans="1:9" s="563" customFormat="1">
      <c r="E34" s="678"/>
      <c r="F34" s="678"/>
      <c r="G34" s="679"/>
      <c r="H34" s="680"/>
      <c r="I34" s="681"/>
    </row>
    <row r="35" spans="1:9" s="563" customFormat="1" ht="20">
      <c r="B35" s="677">
        <v>1976</v>
      </c>
      <c r="C35" s="677"/>
      <c r="D35" s="677"/>
      <c r="E35" s="678"/>
      <c r="F35" s="678"/>
      <c r="G35" s="679"/>
      <c r="H35" s="680"/>
      <c r="I35" s="681"/>
    </row>
    <row r="36" spans="1:9" s="684" customFormat="1">
      <c r="A36" s="682"/>
      <c r="B36" s="683"/>
      <c r="C36" s="683" t="s">
        <v>211</v>
      </c>
      <c r="D36" s="682"/>
      <c r="E36" s="678"/>
      <c r="F36" s="678"/>
      <c r="G36" s="679"/>
      <c r="H36" s="680"/>
      <c r="I36" s="681"/>
    </row>
    <row r="37" spans="1:9" s="684" customFormat="1">
      <c r="A37" s="682"/>
      <c r="B37" s="682"/>
      <c r="C37" s="682"/>
      <c r="D37" s="682" t="s">
        <v>273</v>
      </c>
      <c r="E37" s="678">
        <v>6971770</v>
      </c>
      <c r="F37" s="678">
        <v>2239</v>
      </c>
      <c r="G37" s="679">
        <v>29</v>
      </c>
      <c r="H37" s="680"/>
      <c r="I37" s="681"/>
    </row>
    <row r="38" spans="1:9" s="684" customFormat="1">
      <c r="A38" s="682"/>
      <c r="B38" s="682"/>
      <c r="C38" s="682"/>
      <c r="D38" s="682" t="s">
        <v>274</v>
      </c>
      <c r="E38" s="678">
        <v>2449374</v>
      </c>
      <c r="F38" s="678">
        <v>301</v>
      </c>
      <c r="G38" s="679">
        <v>3</v>
      </c>
      <c r="H38" s="680"/>
      <c r="I38" s="681"/>
    </row>
    <row r="39" spans="1:9" s="684" customFormat="1">
      <c r="A39" s="682"/>
      <c r="B39" s="682"/>
      <c r="C39" s="682"/>
      <c r="D39" s="682" t="s">
        <v>268</v>
      </c>
      <c r="E39" s="678">
        <v>2236186</v>
      </c>
      <c r="F39" s="678">
        <v>57</v>
      </c>
      <c r="G39" s="679">
        <v>3</v>
      </c>
      <c r="H39" s="680"/>
      <c r="I39" s="681"/>
    </row>
    <row r="40" spans="1:9" s="684" customFormat="1">
      <c r="A40" s="682"/>
      <c r="B40" s="682"/>
      <c r="C40" s="682"/>
      <c r="D40" s="682" t="s">
        <v>297</v>
      </c>
      <c r="E40" s="678">
        <v>1611754</v>
      </c>
      <c r="F40" s="678">
        <v>330</v>
      </c>
      <c r="G40" s="679">
        <v>3</v>
      </c>
      <c r="H40" s="680"/>
      <c r="I40" s="681"/>
    </row>
    <row r="41" spans="1:9" s="684" customFormat="1">
      <c r="A41" s="682"/>
      <c r="B41" s="682"/>
      <c r="C41" s="682"/>
      <c r="D41" s="682" t="s">
        <v>270</v>
      </c>
      <c r="E41" s="678">
        <v>1134375</v>
      </c>
      <c r="F41" s="678">
        <v>10</v>
      </c>
      <c r="G41" s="679">
        <v>4</v>
      </c>
      <c r="H41" s="680"/>
      <c r="I41" s="681"/>
    </row>
    <row r="42" spans="1:9" s="684" customFormat="1">
      <c r="A42" s="682"/>
      <c r="B42" s="682"/>
      <c r="C42" s="682"/>
      <c r="D42" s="682" t="s">
        <v>275</v>
      </c>
      <c r="E42" s="678">
        <v>830818</v>
      </c>
      <c r="F42" s="678">
        <v>19</v>
      </c>
      <c r="G42" s="679">
        <v>5</v>
      </c>
      <c r="H42" s="680"/>
      <c r="I42" s="681"/>
    </row>
    <row r="43" spans="1:9" s="691" customFormat="1" ht="22" customHeight="1">
      <c r="A43" s="689"/>
      <c r="B43" s="689"/>
      <c r="C43" s="690" t="s">
        <v>212</v>
      </c>
      <c r="D43" s="690"/>
      <c r="E43" s="678"/>
      <c r="F43" s="678"/>
      <c r="G43" s="679"/>
      <c r="H43" s="680"/>
      <c r="I43" s="681"/>
    </row>
    <row r="44" spans="1:9" s="691" customFormat="1">
      <c r="A44" s="689"/>
      <c r="B44" s="689"/>
      <c r="C44" s="689"/>
      <c r="D44" s="689" t="s">
        <v>240</v>
      </c>
      <c r="E44" s="678"/>
      <c r="F44" s="678"/>
      <c r="G44" s="679"/>
      <c r="H44" s="680">
        <v>5529899</v>
      </c>
      <c r="I44" s="681">
        <v>27</v>
      </c>
    </row>
    <row r="45" spans="1:9" s="691" customFormat="1">
      <c r="A45" s="689"/>
      <c r="B45" s="689"/>
      <c r="C45" s="689"/>
      <c r="D45" s="689" t="s">
        <v>236</v>
      </c>
      <c r="E45" s="678"/>
      <c r="F45" s="678"/>
      <c r="G45" s="679"/>
      <c r="H45" s="680">
        <v>4760222</v>
      </c>
      <c r="I45" s="681">
        <v>23</v>
      </c>
    </row>
    <row r="46" spans="1:9" s="563" customFormat="1">
      <c r="E46" s="678"/>
      <c r="F46" s="678"/>
      <c r="G46" s="679"/>
      <c r="H46" s="680"/>
      <c r="I46" s="681"/>
    </row>
    <row r="47" spans="1:9" s="563" customFormat="1" ht="20">
      <c r="B47" s="677">
        <v>1980</v>
      </c>
      <c r="C47" s="677"/>
      <c r="D47" s="677"/>
      <c r="E47" s="678"/>
      <c r="F47" s="678"/>
      <c r="G47" s="679"/>
      <c r="H47" s="680"/>
      <c r="I47" s="681"/>
    </row>
    <row r="48" spans="1:9" s="684" customFormat="1">
      <c r="A48" s="682"/>
      <c r="B48" s="683"/>
      <c r="C48" s="683" t="s">
        <v>211</v>
      </c>
      <c r="D48" s="682"/>
      <c r="E48" s="678"/>
      <c r="F48" s="678"/>
      <c r="G48" s="679"/>
      <c r="H48" s="680"/>
      <c r="I48" s="681"/>
    </row>
    <row r="49" spans="1:9" s="684" customFormat="1">
      <c r="A49" s="682"/>
      <c r="B49" s="682"/>
      <c r="C49" s="682"/>
      <c r="D49" s="682" t="s">
        <v>276</v>
      </c>
      <c r="E49" s="678">
        <v>10043016</v>
      </c>
      <c r="F49" s="678"/>
      <c r="G49" s="679">
        <v>37</v>
      </c>
      <c r="H49" s="680"/>
      <c r="I49" s="681"/>
    </row>
    <row r="50" spans="1:9" s="684" customFormat="1">
      <c r="A50" s="682"/>
      <c r="B50" s="682"/>
      <c r="C50" s="682"/>
      <c r="D50" s="682" t="s">
        <v>277</v>
      </c>
      <c r="E50" s="678">
        <v>7381693</v>
      </c>
      <c r="F50" s="678"/>
      <c r="G50" s="679">
        <v>11</v>
      </c>
      <c r="H50" s="680"/>
      <c r="I50" s="681"/>
    </row>
    <row r="51" spans="1:9" s="691" customFormat="1" ht="22" customHeight="1">
      <c r="A51" s="689"/>
      <c r="B51" s="689"/>
      <c r="C51" s="690" t="s">
        <v>212</v>
      </c>
      <c r="D51" s="690"/>
      <c r="E51" s="678"/>
      <c r="F51" s="678"/>
      <c r="G51" s="679"/>
      <c r="H51" s="680"/>
      <c r="I51" s="681"/>
    </row>
    <row r="52" spans="1:9" s="691" customFormat="1">
      <c r="A52" s="689"/>
      <c r="B52" s="689"/>
      <c r="C52" s="689"/>
      <c r="D52" s="689" t="s">
        <v>236</v>
      </c>
      <c r="E52" s="678"/>
      <c r="F52" s="678"/>
      <c r="G52" s="679"/>
      <c r="H52" s="680">
        <v>7709793</v>
      </c>
      <c r="I52" s="681">
        <v>44</v>
      </c>
    </row>
    <row r="53" spans="1:9" s="691" customFormat="1">
      <c r="A53" s="689"/>
      <c r="B53" s="689"/>
      <c r="C53" s="689"/>
      <c r="D53" s="689" t="s">
        <v>241</v>
      </c>
      <c r="E53" s="678"/>
      <c r="F53" s="678"/>
      <c r="G53" s="679"/>
      <c r="H53" s="680">
        <v>3070033</v>
      </c>
      <c r="I53" s="681">
        <v>6</v>
      </c>
    </row>
    <row r="54" spans="1:9" s="691" customFormat="1">
      <c r="A54" s="689"/>
      <c r="B54" s="689"/>
      <c r="C54" s="689"/>
      <c r="D54" s="689" t="s">
        <v>242</v>
      </c>
      <c r="E54" s="678"/>
      <c r="F54" s="678"/>
      <c r="G54" s="679"/>
      <c r="H54" s="680">
        <v>1572174</v>
      </c>
      <c r="I54" s="681">
        <v>0</v>
      </c>
    </row>
    <row r="55" spans="1:9" s="563" customFormat="1">
      <c r="E55" s="678"/>
      <c r="F55" s="678"/>
      <c r="G55" s="679"/>
      <c r="H55" s="680"/>
      <c r="I55" s="681"/>
    </row>
    <row r="56" spans="1:9" s="563" customFormat="1" ht="20">
      <c r="B56" s="677">
        <v>1984</v>
      </c>
      <c r="C56" s="677"/>
      <c r="D56" s="677"/>
      <c r="E56" s="678"/>
      <c r="F56" s="678"/>
      <c r="G56" s="679"/>
      <c r="H56" s="680"/>
      <c r="I56" s="681"/>
    </row>
    <row r="57" spans="1:9" s="684" customFormat="1">
      <c r="A57" s="682"/>
      <c r="B57" s="683"/>
      <c r="C57" s="683" t="s">
        <v>211</v>
      </c>
      <c r="D57" s="682"/>
      <c r="E57" s="678"/>
      <c r="F57" s="678"/>
      <c r="G57" s="679"/>
      <c r="H57" s="680"/>
      <c r="I57" s="681"/>
    </row>
    <row r="58" spans="1:9" s="684" customFormat="1">
      <c r="A58" s="682"/>
      <c r="B58" s="682"/>
      <c r="C58" s="682"/>
      <c r="D58" s="682" t="s">
        <v>278</v>
      </c>
      <c r="E58" s="678">
        <v>6952912</v>
      </c>
      <c r="F58" s="678">
        <v>1606</v>
      </c>
      <c r="G58" s="679">
        <v>19</v>
      </c>
      <c r="H58" s="680"/>
      <c r="I58" s="681"/>
    </row>
    <row r="59" spans="1:9" s="684" customFormat="1">
      <c r="A59" s="682"/>
      <c r="B59" s="682"/>
      <c r="C59" s="682"/>
      <c r="D59" s="682" t="s">
        <v>279</v>
      </c>
      <c r="E59" s="678">
        <v>6504842</v>
      </c>
      <c r="F59" s="678">
        <v>1164</v>
      </c>
      <c r="G59" s="679">
        <v>26</v>
      </c>
      <c r="H59" s="680"/>
      <c r="I59" s="681"/>
    </row>
    <row r="60" spans="1:9" s="684" customFormat="1">
      <c r="A60" s="682"/>
      <c r="B60" s="682"/>
      <c r="C60" s="682"/>
      <c r="D60" s="682" t="s">
        <v>280</v>
      </c>
      <c r="E60" s="678">
        <v>3282431</v>
      </c>
      <c r="F60" s="678">
        <v>358</v>
      </c>
      <c r="G60" s="679">
        <v>2</v>
      </c>
      <c r="H60" s="680"/>
      <c r="I60" s="681"/>
    </row>
    <row r="61" spans="1:9" s="691" customFormat="1" ht="22" customHeight="1">
      <c r="A61" s="689"/>
      <c r="B61" s="689"/>
      <c r="C61" s="690" t="s">
        <v>212</v>
      </c>
      <c r="D61" s="690"/>
      <c r="E61" s="678"/>
      <c r="F61" s="678"/>
      <c r="G61" s="679"/>
      <c r="H61" s="680"/>
      <c r="I61" s="681"/>
    </row>
    <row r="62" spans="1:9" s="691" customFormat="1">
      <c r="A62" s="689"/>
      <c r="B62" s="689"/>
      <c r="C62" s="689"/>
      <c r="D62" s="689" t="s">
        <v>243</v>
      </c>
      <c r="E62" s="678"/>
      <c r="F62" s="678"/>
      <c r="G62" s="679"/>
      <c r="H62" s="680">
        <v>6484987</v>
      </c>
      <c r="I62" s="681">
        <v>50</v>
      </c>
    </row>
    <row r="63" spans="1:9" s="563" customFormat="1">
      <c r="E63" s="678"/>
      <c r="F63" s="678"/>
      <c r="G63" s="679"/>
      <c r="H63" s="680"/>
      <c r="I63" s="681"/>
    </row>
    <row r="64" spans="1:9" s="563" customFormat="1" ht="20">
      <c r="B64" s="677">
        <v>1988</v>
      </c>
      <c r="C64" s="677"/>
      <c r="D64" s="677"/>
      <c r="E64" s="678"/>
      <c r="F64" s="678"/>
      <c r="G64" s="679"/>
      <c r="H64" s="680"/>
      <c r="I64" s="681"/>
    </row>
    <row r="65" spans="1:9" s="684" customFormat="1">
      <c r="A65" s="682"/>
      <c r="B65" s="683"/>
      <c r="C65" s="683" t="s">
        <v>211</v>
      </c>
      <c r="D65" s="682"/>
      <c r="E65" s="678"/>
      <c r="F65" s="678"/>
      <c r="G65" s="679"/>
      <c r="H65" s="680"/>
      <c r="I65" s="681"/>
    </row>
    <row r="66" spans="1:9" s="684" customFormat="1">
      <c r="A66" s="682"/>
      <c r="B66" s="682"/>
      <c r="C66" s="682"/>
      <c r="D66" s="682" t="s">
        <v>281</v>
      </c>
      <c r="E66" s="678">
        <v>10024101</v>
      </c>
      <c r="F66" s="678">
        <v>1792</v>
      </c>
      <c r="G66" s="679">
        <v>30</v>
      </c>
      <c r="H66" s="680"/>
      <c r="I66" s="681"/>
    </row>
    <row r="67" spans="1:9" s="684" customFormat="1">
      <c r="A67" s="682"/>
      <c r="B67" s="682"/>
      <c r="C67" s="682"/>
      <c r="D67" s="682" t="s">
        <v>280</v>
      </c>
      <c r="E67" s="678">
        <v>6941816</v>
      </c>
      <c r="F67" s="678">
        <v>1023</v>
      </c>
      <c r="G67" s="679">
        <v>9</v>
      </c>
      <c r="H67" s="680"/>
      <c r="I67" s="681"/>
    </row>
    <row r="68" spans="1:9" s="684" customFormat="1">
      <c r="A68" s="682"/>
      <c r="B68" s="682"/>
      <c r="C68" s="682"/>
      <c r="D68" s="682" t="s">
        <v>282</v>
      </c>
      <c r="E68" s="678">
        <v>3190992</v>
      </c>
      <c r="F68" s="678">
        <v>374</v>
      </c>
      <c r="G68" s="679">
        <v>7</v>
      </c>
      <c r="H68" s="680"/>
      <c r="I68" s="681"/>
    </row>
    <row r="69" spans="1:9" s="684" customFormat="1">
      <c r="A69" s="682"/>
      <c r="B69" s="682"/>
      <c r="C69" s="682"/>
      <c r="D69" s="682" t="s">
        <v>283</v>
      </c>
      <c r="E69" s="678">
        <v>1452331</v>
      </c>
      <c r="F69" s="678">
        <v>137</v>
      </c>
      <c r="G69" s="679">
        <v>3</v>
      </c>
      <c r="H69" s="680"/>
      <c r="I69" s="681"/>
    </row>
    <row r="70" spans="1:9" s="684" customFormat="1">
      <c r="A70" s="682"/>
      <c r="B70" s="682"/>
      <c r="C70" s="682"/>
      <c r="D70" s="682" t="s">
        <v>284</v>
      </c>
      <c r="E70" s="678">
        <v>1107692</v>
      </c>
      <c r="F70" s="678">
        <v>161</v>
      </c>
      <c r="G70" s="679">
        <v>1</v>
      </c>
      <c r="H70" s="680"/>
      <c r="I70" s="681"/>
    </row>
    <row r="71" spans="1:9" s="691" customFormat="1" ht="22" customHeight="1">
      <c r="A71" s="689"/>
      <c r="B71" s="689"/>
      <c r="C71" s="690" t="s">
        <v>212</v>
      </c>
      <c r="D71" s="690"/>
      <c r="E71" s="678"/>
      <c r="F71" s="678"/>
      <c r="G71" s="679"/>
      <c r="H71" s="680"/>
      <c r="I71" s="681"/>
    </row>
    <row r="72" spans="1:9" s="691" customFormat="1">
      <c r="A72" s="689"/>
      <c r="B72" s="689"/>
      <c r="C72" s="689"/>
      <c r="D72" s="689" t="s">
        <v>244</v>
      </c>
      <c r="E72" s="678"/>
      <c r="F72" s="678"/>
      <c r="G72" s="679"/>
      <c r="H72" s="680">
        <v>8253512</v>
      </c>
      <c r="I72" s="681">
        <v>41</v>
      </c>
    </row>
    <row r="73" spans="1:9" s="691" customFormat="1">
      <c r="A73" s="689"/>
      <c r="B73" s="689"/>
      <c r="C73" s="689"/>
      <c r="D73" s="689" t="s">
        <v>245</v>
      </c>
      <c r="E73" s="678"/>
      <c r="F73" s="678"/>
      <c r="G73" s="679"/>
      <c r="H73" s="680">
        <v>2333375</v>
      </c>
      <c r="I73" s="681">
        <v>5</v>
      </c>
    </row>
    <row r="74" spans="1:9" s="691" customFormat="1">
      <c r="A74" s="689"/>
      <c r="B74" s="689"/>
      <c r="C74" s="689"/>
      <c r="D74" s="689" t="s">
        <v>246</v>
      </c>
      <c r="E74" s="678"/>
      <c r="F74" s="678"/>
      <c r="G74" s="679"/>
      <c r="H74" s="680">
        <v>1097446</v>
      </c>
      <c r="I74" s="681">
        <v>4</v>
      </c>
    </row>
    <row r="75" spans="1:9" s="563" customFormat="1">
      <c r="E75" s="678"/>
      <c r="F75" s="678"/>
      <c r="G75" s="679"/>
      <c r="H75" s="680"/>
      <c r="I75" s="681"/>
    </row>
    <row r="76" spans="1:9" s="563" customFormat="1" ht="20">
      <c r="B76" s="677">
        <v>1992</v>
      </c>
      <c r="C76" s="677"/>
      <c r="D76" s="677"/>
      <c r="E76" s="678"/>
      <c r="F76" s="678"/>
      <c r="G76" s="679"/>
      <c r="H76" s="680"/>
      <c r="I76" s="681"/>
    </row>
    <row r="77" spans="1:9" s="684" customFormat="1">
      <c r="A77" s="682"/>
      <c r="B77" s="683"/>
      <c r="C77" s="683" t="s">
        <v>211</v>
      </c>
      <c r="D77" s="682"/>
      <c r="E77" s="678"/>
      <c r="F77" s="678"/>
      <c r="G77" s="679"/>
      <c r="H77" s="680"/>
      <c r="I77" s="681"/>
    </row>
    <row r="78" spans="1:9" s="684" customFormat="1">
      <c r="A78" s="682"/>
      <c r="B78" s="682"/>
      <c r="C78" s="682"/>
      <c r="D78" s="682" t="s">
        <v>285</v>
      </c>
      <c r="E78" s="678">
        <v>10482411</v>
      </c>
      <c r="F78" s="678">
        <v>3372</v>
      </c>
      <c r="G78" s="679">
        <v>35</v>
      </c>
      <c r="H78" s="680"/>
      <c r="I78" s="681"/>
    </row>
    <row r="79" spans="1:9" s="684" customFormat="1">
      <c r="A79" s="682"/>
      <c r="B79" s="682"/>
      <c r="C79" s="682"/>
      <c r="D79" s="682" t="s">
        <v>274</v>
      </c>
      <c r="E79" s="678">
        <v>4071232</v>
      </c>
      <c r="F79" s="678">
        <v>596</v>
      </c>
      <c r="G79" s="679">
        <v>6</v>
      </c>
      <c r="H79" s="680"/>
      <c r="I79" s="681"/>
    </row>
    <row r="80" spans="1:9" s="684" customFormat="1">
      <c r="A80" s="682"/>
      <c r="B80" s="682"/>
      <c r="C80" s="682"/>
      <c r="D80" s="682" t="s">
        <v>286</v>
      </c>
      <c r="E80" s="678">
        <v>3656010</v>
      </c>
      <c r="F80" s="678">
        <v>289</v>
      </c>
      <c r="G80" s="679">
        <v>7</v>
      </c>
      <c r="H80" s="680"/>
      <c r="I80" s="681"/>
    </row>
    <row r="81" spans="1:9" s="684" customFormat="1">
      <c r="A81" s="682"/>
      <c r="B81" s="682"/>
      <c r="C81" s="682"/>
      <c r="D81" s="682" t="s">
        <v>287</v>
      </c>
      <c r="E81" s="678">
        <v>318457</v>
      </c>
      <c r="F81" s="678" t="s">
        <v>147</v>
      </c>
      <c r="G81" s="679">
        <v>1</v>
      </c>
      <c r="H81" s="680"/>
      <c r="I81" s="681"/>
    </row>
    <row r="82" spans="1:9" s="684" customFormat="1">
      <c r="A82" s="682"/>
      <c r="B82" s="682"/>
      <c r="C82" s="682"/>
      <c r="D82" s="682" t="s">
        <v>288</v>
      </c>
      <c r="E82" s="678">
        <v>280304</v>
      </c>
      <c r="F82" s="678" t="s">
        <v>147</v>
      </c>
      <c r="G82" s="679">
        <v>3</v>
      </c>
      <c r="H82" s="680"/>
      <c r="I82" s="681"/>
    </row>
    <row r="83" spans="1:9" s="691" customFormat="1" ht="22" customHeight="1">
      <c r="A83" s="689"/>
      <c r="B83" s="689"/>
      <c r="C83" s="690" t="s">
        <v>212</v>
      </c>
      <c r="D83" s="690"/>
      <c r="E83" s="678"/>
      <c r="F83" s="678"/>
      <c r="G83" s="679"/>
      <c r="H83" s="680"/>
      <c r="I83" s="681"/>
    </row>
    <row r="84" spans="1:9" s="691" customFormat="1">
      <c r="A84" s="689"/>
      <c r="B84" s="689"/>
      <c r="C84" s="689"/>
      <c r="D84" s="689" t="s">
        <v>247</v>
      </c>
      <c r="E84" s="678"/>
      <c r="F84" s="678"/>
      <c r="G84" s="679"/>
      <c r="H84" s="680">
        <v>9199463</v>
      </c>
      <c r="I84" s="681">
        <v>50</v>
      </c>
    </row>
    <row r="85" spans="1:9" s="691" customFormat="1">
      <c r="A85" s="689"/>
      <c r="B85" s="689"/>
      <c r="C85" s="689"/>
      <c r="D85" s="689" t="s">
        <v>248</v>
      </c>
      <c r="E85" s="678"/>
      <c r="F85" s="678"/>
      <c r="G85" s="679"/>
      <c r="H85" s="680">
        <v>2899488</v>
      </c>
      <c r="I85" s="681">
        <v>0</v>
      </c>
    </row>
    <row r="86" spans="1:9" s="563" customFormat="1">
      <c r="E86" s="678"/>
      <c r="F86" s="678"/>
      <c r="G86" s="679"/>
      <c r="H86" s="680"/>
      <c r="I86" s="681"/>
    </row>
    <row r="87" spans="1:9" s="563" customFormat="1" ht="20">
      <c r="B87" s="677">
        <v>1996</v>
      </c>
      <c r="C87" s="677"/>
      <c r="D87" s="677"/>
      <c r="E87" s="678"/>
      <c r="F87" s="678"/>
      <c r="G87" s="679"/>
      <c r="H87" s="680"/>
      <c r="I87" s="681"/>
    </row>
    <row r="88" spans="1:9" s="684" customFormat="1">
      <c r="A88" s="682"/>
      <c r="B88" s="683"/>
      <c r="C88" s="683" t="s">
        <v>211</v>
      </c>
      <c r="D88" s="682"/>
      <c r="E88" s="678"/>
      <c r="F88" s="678"/>
      <c r="G88" s="679"/>
      <c r="H88" s="680"/>
      <c r="I88" s="681"/>
    </row>
    <row r="89" spans="1:9" s="684" customFormat="1">
      <c r="A89" s="682"/>
      <c r="B89" s="682"/>
      <c r="C89" s="682"/>
      <c r="D89" s="682" t="s">
        <v>250</v>
      </c>
      <c r="E89" s="678">
        <v>9706802</v>
      </c>
      <c r="F89" s="678"/>
      <c r="G89" s="679">
        <v>50</v>
      </c>
      <c r="H89" s="680"/>
      <c r="I89" s="681"/>
    </row>
    <row r="90" spans="1:9" s="684" customFormat="1">
      <c r="A90" s="682"/>
      <c r="B90" s="682"/>
      <c r="C90" s="682"/>
      <c r="D90" s="682" t="s">
        <v>289</v>
      </c>
      <c r="E90" s="678">
        <v>596422</v>
      </c>
      <c r="F90" s="678"/>
      <c r="G90" s="679">
        <v>0</v>
      </c>
      <c r="H90" s="680"/>
      <c r="I90" s="681"/>
    </row>
    <row r="91" spans="1:9" s="691" customFormat="1" ht="22" customHeight="1">
      <c r="A91" s="689"/>
      <c r="B91" s="689"/>
      <c r="C91" s="690" t="s">
        <v>212</v>
      </c>
      <c r="D91" s="690"/>
      <c r="E91" s="678"/>
      <c r="F91" s="678"/>
      <c r="G91" s="679"/>
      <c r="H91" s="680"/>
      <c r="I91" s="681"/>
    </row>
    <row r="92" spans="1:9" s="691" customFormat="1">
      <c r="A92" s="689"/>
      <c r="B92" s="689"/>
      <c r="C92" s="689"/>
      <c r="D92" s="689" t="s">
        <v>245</v>
      </c>
      <c r="E92" s="678"/>
      <c r="F92" s="678"/>
      <c r="G92" s="679"/>
      <c r="H92" s="680">
        <v>9024742</v>
      </c>
      <c r="I92" s="681">
        <v>44</v>
      </c>
    </row>
    <row r="93" spans="1:9" s="691" customFormat="1">
      <c r="A93" s="689"/>
      <c r="B93" s="689"/>
      <c r="C93" s="689"/>
      <c r="D93" s="689" t="s">
        <v>248</v>
      </c>
      <c r="E93" s="678"/>
      <c r="F93" s="678"/>
      <c r="G93" s="679"/>
      <c r="H93" s="680">
        <v>3184943</v>
      </c>
      <c r="I93" s="681">
        <v>4</v>
      </c>
    </row>
    <row r="94" spans="1:9" s="691" customFormat="1">
      <c r="A94" s="689"/>
      <c r="B94" s="689"/>
      <c r="C94" s="689"/>
      <c r="D94" s="689" t="s">
        <v>249</v>
      </c>
      <c r="E94" s="678"/>
      <c r="F94" s="678"/>
      <c r="G94" s="679"/>
      <c r="H94" s="680">
        <v>1751187</v>
      </c>
      <c r="I94" s="681">
        <v>2</v>
      </c>
    </row>
    <row r="95" spans="1:9" s="563" customFormat="1">
      <c r="E95" s="678"/>
      <c r="F95" s="678"/>
      <c r="G95" s="679"/>
      <c r="H95" s="680"/>
      <c r="I95" s="681"/>
    </row>
    <row r="96" spans="1:9" s="563" customFormat="1" ht="20">
      <c r="B96" s="677">
        <v>2000</v>
      </c>
      <c r="C96" s="677"/>
      <c r="D96" s="677"/>
      <c r="E96" s="678"/>
      <c r="F96" s="678"/>
      <c r="G96" s="679"/>
      <c r="H96" s="680"/>
      <c r="I96" s="681"/>
    </row>
    <row r="97" spans="1:9" s="684" customFormat="1">
      <c r="A97" s="682"/>
      <c r="B97" s="683"/>
      <c r="C97" s="683" t="s">
        <v>211</v>
      </c>
      <c r="D97" s="682"/>
      <c r="E97" s="678"/>
      <c r="F97" s="678"/>
      <c r="G97" s="679"/>
      <c r="H97" s="680"/>
      <c r="I97" s="681"/>
    </row>
    <row r="98" spans="1:9" s="684" customFormat="1">
      <c r="A98" s="682"/>
      <c r="B98" s="682"/>
      <c r="C98" s="682"/>
      <c r="D98" s="682" t="s">
        <v>290</v>
      </c>
      <c r="E98" s="678">
        <v>10885814</v>
      </c>
      <c r="F98" s="678">
        <v>3007</v>
      </c>
      <c r="G98" s="679">
        <v>50</v>
      </c>
      <c r="H98" s="680"/>
      <c r="I98" s="681"/>
    </row>
    <row r="99" spans="1:9" s="684" customFormat="1">
      <c r="A99" s="682"/>
      <c r="B99" s="682"/>
      <c r="C99" s="682"/>
      <c r="D99" s="682" t="s">
        <v>291</v>
      </c>
      <c r="E99" s="678">
        <v>3027912</v>
      </c>
      <c r="F99" s="678">
        <v>522</v>
      </c>
      <c r="G99" s="679">
        <v>0</v>
      </c>
      <c r="H99" s="680"/>
      <c r="I99" s="681"/>
    </row>
    <row r="100" spans="1:9" s="691" customFormat="1" ht="22" customHeight="1">
      <c r="A100" s="689"/>
      <c r="B100" s="689"/>
      <c r="C100" s="690" t="s">
        <v>212</v>
      </c>
      <c r="D100" s="690"/>
      <c r="E100" s="678"/>
      <c r="F100" s="678"/>
      <c r="G100" s="679"/>
      <c r="H100" s="680"/>
      <c r="I100" s="681"/>
    </row>
    <row r="101" spans="1:9" s="691" customFormat="1">
      <c r="A101" s="689"/>
      <c r="B101" s="689"/>
      <c r="C101" s="689"/>
      <c r="D101" s="689" t="s">
        <v>251</v>
      </c>
      <c r="E101" s="678"/>
      <c r="F101" s="678"/>
      <c r="G101" s="679"/>
      <c r="H101" s="680">
        <v>12034676</v>
      </c>
      <c r="I101" s="681">
        <v>43</v>
      </c>
    </row>
    <row r="102" spans="1:9" s="691" customFormat="1">
      <c r="A102" s="689"/>
      <c r="B102" s="689"/>
      <c r="C102" s="689"/>
      <c r="D102" s="689" t="s">
        <v>252</v>
      </c>
      <c r="E102" s="678"/>
      <c r="F102" s="678"/>
      <c r="G102" s="679"/>
      <c r="H102" s="680">
        <v>6061332</v>
      </c>
      <c r="I102" s="681">
        <v>7</v>
      </c>
    </row>
    <row r="103" spans="1:9" s="691" customFormat="1">
      <c r="A103" s="689"/>
      <c r="B103" s="689"/>
      <c r="C103" s="689"/>
      <c r="D103" s="689" t="s">
        <v>253</v>
      </c>
      <c r="E103" s="678"/>
      <c r="F103" s="678"/>
      <c r="G103" s="679"/>
      <c r="H103" s="680">
        <v>985819</v>
      </c>
      <c r="I103" s="681">
        <v>0</v>
      </c>
    </row>
    <row r="104" spans="1:9" s="563" customFormat="1">
      <c r="E104" s="678"/>
      <c r="F104" s="678"/>
      <c r="G104" s="679"/>
      <c r="H104" s="680"/>
      <c r="I104" s="681"/>
    </row>
    <row r="105" spans="1:9" s="563" customFormat="1" ht="20">
      <c r="B105" s="677">
        <v>2004</v>
      </c>
      <c r="C105" s="677"/>
      <c r="D105" s="677"/>
      <c r="E105" s="678"/>
      <c r="F105" s="678"/>
      <c r="G105" s="679"/>
      <c r="H105" s="680"/>
      <c r="I105" s="681"/>
    </row>
    <row r="106" spans="1:9" s="684" customFormat="1">
      <c r="A106" s="682"/>
      <c r="B106" s="683"/>
      <c r="C106" s="683" t="s">
        <v>211</v>
      </c>
      <c r="D106" s="682"/>
      <c r="E106" s="678"/>
      <c r="F106" s="678"/>
      <c r="G106" s="679"/>
      <c r="H106" s="680"/>
      <c r="I106" s="681"/>
    </row>
    <row r="107" spans="1:9" s="684" customFormat="1">
      <c r="A107" s="682"/>
      <c r="B107" s="682"/>
      <c r="C107" s="682"/>
      <c r="D107" s="682" t="s">
        <v>292</v>
      </c>
      <c r="E107" s="678">
        <v>9930497</v>
      </c>
      <c r="F107" s="678"/>
      <c r="G107" s="679">
        <v>46</v>
      </c>
      <c r="H107" s="680"/>
      <c r="I107" s="681"/>
    </row>
    <row r="108" spans="1:9" s="684" customFormat="1">
      <c r="A108" s="682"/>
      <c r="B108" s="682"/>
      <c r="C108" s="682"/>
      <c r="D108" s="682" t="s">
        <v>293</v>
      </c>
      <c r="E108" s="678">
        <v>3162337</v>
      </c>
      <c r="F108" s="678"/>
      <c r="G108" s="679">
        <v>2</v>
      </c>
      <c r="H108" s="680"/>
      <c r="I108" s="681"/>
    </row>
    <row r="109" spans="1:9" s="684" customFormat="1">
      <c r="A109" s="682"/>
      <c r="B109" s="682"/>
      <c r="C109" s="682"/>
      <c r="D109" s="682" t="s">
        <v>294</v>
      </c>
      <c r="E109" s="678">
        <v>903460</v>
      </c>
      <c r="F109" s="678"/>
      <c r="G109" s="679">
        <v>1</v>
      </c>
      <c r="H109" s="680"/>
      <c r="I109" s="681"/>
    </row>
    <row r="110" spans="1:9" s="684" customFormat="1">
      <c r="A110" s="682"/>
      <c r="B110" s="682"/>
      <c r="C110" s="682"/>
      <c r="D110" s="682" t="s">
        <v>295</v>
      </c>
      <c r="E110" s="678">
        <v>547369</v>
      </c>
      <c r="F110" s="678"/>
      <c r="G110" s="679">
        <v>1</v>
      </c>
      <c r="H110" s="680"/>
      <c r="I110" s="681"/>
    </row>
    <row r="111" spans="1:9" s="691" customFormat="1" ht="22" customHeight="1">
      <c r="A111" s="689"/>
      <c r="B111" s="689"/>
      <c r="C111" s="690" t="s">
        <v>212</v>
      </c>
      <c r="D111" s="690"/>
      <c r="E111" s="678"/>
      <c r="F111" s="678"/>
      <c r="G111" s="679"/>
      <c r="H111" s="680"/>
      <c r="I111" s="681"/>
    </row>
    <row r="112" spans="1:9" s="691" customFormat="1">
      <c r="A112" s="689"/>
      <c r="B112" s="689"/>
      <c r="C112" s="689"/>
      <c r="D112" s="689" t="s">
        <v>254</v>
      </c>
      <c r="E112" s="678"/>
      <c r="F112" s="678"/>
      <c r="G112" s="679"/>
      <c r="H112" s="680">
        <v>7853863</v>
      </c>
      <c r="I112" s="681">
        <v>50</v>
      </c>
    </row>
    <row r="113" spans="1:9" s="563" customFormat="1">
      <c r="E113" s="678"/>
      <c r="F113" s="678"/>
      <c r="G113" s="679"/>
      <c r="H113" s="680"/>
      <c r="I113" s="681"/>
    </row>
    <row r="114" spans="1:9" s="563" customFormat="1" ht="20">
      <c r="B114" s="677">
        <v>2008</v>
      </c>
      <c r="C114" s="677"/>
      <c r="D114" s="677"/>
      <c r="E114" s="678"/>
      <c r="F114" s="678"/>
      <c r="G114" s="679"/>
      <c r="H114" s="680"/>
      <c r="I114" s="681"/>
    </row>
    <row r="115" spans="1:9" s="684" customFormat="1">
      <c r="A115" s="682"/>
      <c r="B115" s="683"/>
      <c r="C115" s="683" t="s">
        <v>211</v>
      </c>
      <c r="D115" s="682"/>
      <c r="E115" s="678"/>
      <c r="F115" s="678"/>
      <c r="G115" s="679"/>
      <c r="H115" s="680"/>
      <c r="I115" s="681"/>
    </row>
    <row r="116" spans="1:9" s="684" customFormat="1">
      <c r="A116" s="682"/>
      <c r="B116" s="682"/>
      <c r="C116" s="682"/>
      <c r="D116" s="682" t="s">
        <v>160</v>
      </c>
      <c r="E116" s="678">
        <v>17857501</v>
      </c>
      <c r="F116" s="678">
        <v>1973</v>
      </c>
      <c r="G116" s="679">
        <v>21</v>
      </c>
      <c r="H116" s="680"/>
      <c r="I116" s="681"/>
    </row>
    <row r="117" spans="1:9" s="684" customFormat="1">
      <c r="A117" s="682"/>
      <c r="B117" s="682"/>
      <c r="C117" s="682"/>
      <c r="D117" s="682" t="s">
        <v>296</v>
      </c>
      <c r="E117" s="678">
        <v>17584692</v>
      </c>
      <c r="F117" s="678">
        <v>2285</v>
      </c>
      <c r="G117" s="679">
        <v>29</v>
      </c>
      <c r="H117" s="680"/>
      <c r="I117" s="681"/>
    </row>
    <row r="118" spans="1:9" s="691" customFormat="1" ht="22" customHeight="1">
      <c r="A118" s="689"/>
      <c r="B118" s="689"/>
      <c r="C118" s="690" t="s">
        <v>212</v>
      </c>
      <c r="D118" s="690"/>
      <c r="E118" s="678"/>
      <c r="F118" s="678"/>
      <c r="G118" s="679"/>
      <c r="H118" s="680"/>
      <c r="I118" s="681"/>
    </row>
    <row r="119" spans="1:9" s="691" customFormat="1">
      <c r="A119" s="689"/>
      <c r="B119" s="689"/>
      <c r="C119" s="689"/>
      <c r="D119" s="689" t="s">
        <v>252</v>
      </c>
      <c r="E119" s="678"/>
      <c r="F119" s="678"/>
      <c r="G119" s="679"/>
      <c r="H119" s="680">
        <v>9902797</v>
      </c>
      <c r="I119" s="681">
        <v>31</v>
      </c>
    </row>
    <row r="120" spans="1:9" s="691" customFormat="1">
      <c r="A120" s="689"/>
      <c r="B120" s="689"/>
      <c r="C120" s="689"/>
      <c r="D120" s="689" t="s">
        <v>255</v>
      </c>
      <c r="E120" s="678"/>
      <c r="F120" s="678"/>
      <c r="G120" s="679"/>
      <c r="H120" s="680">
        <v>4669788</v>
      </c>
      <c r="I120" s="681">
        <v>11</v>
      </c>
    </row>
    <row r="121" spans="1:9" s="691" customFormat="1">
      <c r="A121" s="689"/>
      <c r="B121" s="689"/>
      <c r="C121" s="689"/>
      <c r="D121" s="689" t="s">
        <v>149</v>
      </c>
      <c r="E121" s="678"/>
      <c r="F121" s="678"/>
      <c r="G121" s="679"/>
      <c r="H121" s="680">
        <v>4276046</v>
      </c>
      <c r="I121" s="681">
        <v>8</v>
      </c>
    </row>
    <row r="122" spans="1:9" s="691" customFormat="1">
      <c r="A122" s="689"/>
      <c r="B122" s="689"/>
      <c r="C122" s="689"/>
      <c r="D122" s="689" t="s">
        <v>256</v>
      </c>
      <c r="E122" s="678"/>
      <c r="F122" s="678"/>
      <c r="G122" s="679"/>
      <c r="H122" s="680">
        <v>1160403</v>
      </c>
      <c r="I122" s="681">
        <v>0</v>
      </c>
    </row>
    <row r="123" spans="1:9" s="563" customFormat="1">
      <c r="E123" s="678"/>
      <c r="F123" s="678"/>
      <c r="G123" s="679"/>
      <c r="H123" s="680"/>
      <c r="I123" s="681"/>
    </row>
    <row r="124" spans="1:9" s="563" customFormat="1" ht="20">
      <c r="B124" s="677">
        <v>2012</v>
      </c>
      <c r="C124" s="677"/>
      <c r="D124" s="677"/>
      <c r="E124" s="678"/>
      <c r="F124" s="678"/>
      <c r="G124" s="679"/>
      <c r="H124" s="680"/>
      <c r="I124" s="681"/>
    </row>
    <row r="125" spans="1:9" s="684" customFormat="1">
      <c r="A125" s="682"/>
      <c r="B125" s="683"/>
      <c r="C125" s="683" t="s">
        <v>211</v>
      </c>
      <c r="D125" s="682"/>
      <c r="E125" s="678"/>
      <c r="F125" s="678"/>
      <c r="G125" s="679"/>
      <c r="H125" s="680"/>
      <c r="I125" s="681"/>
    </row>
    <row r="126" spans="1:9" s="684" customFormat="1">
      <c r="A126" s="682"/>
      <c r="B126" s="682"/>
      <c r="C126" s="682"/>
      <c r="D126" s="682" t="s">
        <v>257</v>
      </c>
      <c r="E126" s="678">
        <v>6158064</v>
      </c>
      <c r="F126" s="678">
        <v>3166</v>
      </c>
      <c r="G126" s="679">
        <v>50</v>
      </c>
      <c r="H126" s="680"/>
      <c r="I126" s="681"/>
    </row>
    <row r="127" spans="1:9" s="691" customFormat="1" ht="22" customHeight="1">
      <c r="A127" s="689"/>
      <c r="B127" s="689"/>
      <c r="C127" s="690" t="s">
        <v>212</v>
      </c>
      <c r="D127" s="690"/>
      <c r="E127" s="678"/>
      <c r="F127" s="678"/>
      <c r="G127" s="679"/>
      <c r="H127" s="680"/>
      <c r="I127" s="681"/>
    </row>
    <row r="128" spans="1:9" s="691" customFormat="1">
      <c r="A128" s="689"/>
      <c r="B128" s="689"/>
      <c r="C128" s="689"/>
      <c r="D128" s="689" t="s">
        <v>255</v>
      </c>
      <c r="E128" s="678"/>
      <c r="F128" s="678"/>
      <c r="G128" s="679"/>
      <c r="H128" s="680">
        <v>10031336</v>
      </c>
      <c r="I128" s="681">
        <v>37</v>
      </c>
    </row>
    <row r="129" spans="1:9" s="691" customFormat="1">
      <c r="A129" s="689"/>
      <c r="B129" s="689"/>
      <c r="C129" s="689"/>
      <c r="D129" s="689" t="s">
        <v>150</v>
      </c>
      <c r="E129" s="678"/>
      <c r="F129" s="678"/>
      <c r="G129" s="679"/>
      <c r="H129" s="680">
        <v>3932069</v>
      </c>
      <c r="I129" s="681">
        <v>11</v>
      </c>
    </row>
    <row r="130" spans="1:9" s="691" customFormat="1">
      <c r="A130" s="689"/>
      <c r="B130" s="689"/>
      <c r="C130" s="689"/>
      <c r="D130" s="689" t="s">
        <v>258</v>
      </c>
      <c r="E130" s="678"/>
      <c r="F130" s="678"/>
      <c r="G130" s="679"/>
      <c r="H130" s="680">
        <v>2734570</v>
      </c>
      <c r="I130" s="681">
        <v>2</v>
      </c>
    </row>
    <row r="131" spans="1:9" s="691" customFormat="1">
      <c r="A131" s="689"/>
      <c r="B131" s="689"/>
      <c r="C131" s="689"/>
      <c r="D131" s="689" t="s">
        <v>256</v>
      </c>
      <c r="E131" s="678"/>
      <c r="F131" s="678"/>
      <c r="G131" s="679"/>
      <c r="H131" s="680">
        <v>2095795</v>
      </c>
      <c r="I131" s="681">
        <v>0</v>
      </c>
    </row>
    <row r="132" spans="1:9" s="563" customFormat="1">
      <c r="E132" s="678"/>
      <c r="F132" s="678"/>
      <c r="G132" s="679"/>
      <c r="H132" s="680"/>
      <c r="I132" s="681"/>
    </row>
    <row r="133" spans="1:9" s="563" customFormat="1" ht="20">
      <c r="B133" s="677">
        <v>2016</v>
      </c>
      <c r="C133" s="677"/>
      <c r="D133" s="677"/>
      <c r="E133" s="678"/>
      <c r="F133" s="678"/>
      <c r="G133" s="679"/>
      <c r="H133" s="680"/>
      <c r="I133" s="681"/>
    </row>
    <row r="134" spans="1:9" s="684" customFormat="1">
      <c r="A134" s="682"/>
      <c r="B134" s="683"/>
      <c r="C134" s="683" t="s">
        <v>211</v>
      </c>
      <c r="D134" s="682"/>
      <c r="E134" s="678"/>
      <c r="F134" s="678"/>
      <c r="G134" s="679"/>
      <c r="H134" s="680"/>
      <c r="I134" s="681"/>
    </row>
    <row r="135" spans="1:9" s="684" customFormat="1">
      <c r="A135" s="682"/>
      <c r="B135" s="682"/>
      <c r="C135" s="682"/>
      <c r="D135" s="682" t="s">
        <v>160</v>
      </c>
      <c r="E135" s="678"/>
      <c r="F135" s="678"/>
      <c r="G135" s="679"/>
      <c r="H135" s="680"/>
      <c r="I135" s="681"/>
    </row>
    <row r="136" spans="1:9" s="684" customFormat="1">
      <c r="A136" s="682"/>
      <c r="B136" s="682"/>
      <c r="C136" s="682"/>
      <c r="D136" s="682" t="s">
        <v>95</v>
      </c>
      <c r="E136" s="678"/>
      <c r="F136" s="678"/>
      <c r="G136" s="679"/>
      <c r="H136" s="680"/>
      <c r="I136" s="681"/>
    </row>
    <row r="137" spans="1:9" s="684" customFormat="1">
      <c r="A137" s="682"/>
      <c r="B137" s="682"/>
      <c r="C137" s="682"/>
      <c r="D137" s="682" t="s">
        <v>96</v>
      </c>
      <c r="E137" s="678"/>
      <c r="F137" s="678"/>
      <c r="G137" s="679"/>
      <c r="H137" s="680"/>
      <c r="I137" s="681"/>
    </row>
    <row r="138" spans="1:9" s="691" customFormat="1" ht="22" customHeight="1">
      <c r="A138" s="689"/>
      <c r="B138" s="689"/>
      <c r="C138" s="690" t="s">
        <v>212</v>
      </c>
      <c r="D138" s="690"/>
      <c r="E138" s="678"/>
      <c r="F138" s="678"/>
      <c r="G138" s="679"/>
      <c r="H138" s="680"/>
      <c r="I138" s="681"/>
    </row>
    <row r="139" spans="1:9" s="691" customFormat="1">
      <c r="A139" s="689"/>
      <c r="B139" s="689"/>
      <c r="C139" s="689"/>
      <c r="D139" s="689" t="s">
        <v>90</v>
      </c>
      <c r="E139" s="678"/>
      <c r="F139" s="678"/>
      <c r="G139" s="679"/>
      <c r="H139" s="680"/>
      <c r="I139" s="681"/>
    </row>
    <row r="140" spans="1:9" s="691" customFormat="1">
      <c r="A140" s="689"/>
      <c r="B140" s="689"/>
      <c r="C140" s="689"/>
      <c r="D140" s="689" t="s">
        <v>82</v>
      </c>
      <c r="E140" s="678"/>
      <c r="F140" s="678"/>
      <c r="G140" s="679"/>
      <c r="H140" s="680"/>
      <c r="I140" s="681"/>
    </row>
    <row r="141" spans="1:9" s="691" customFormat="1">
      <c r="A141" s="689"/>
      <c r="B141" s="689"/>
      <c r="C141" s="689"/>
      <c r="D141" s="689" t="s">
        <v>83</v>
      </c>
      <c r="E141" s="678"/>
      <c r="F141" s="678"/>
      <c r="G141" s="679"/>
      <c r="H141" s="680"/>
      <c r="I141" s="681"/>
    </row>
    <row r="142" spans="1:9" s="691" customFormat="1">
      <c r="A142" s="689"/>
      <c r="B142" s="689"/>
      <c r="C142" s="689"/>
      <c r="D142" s="689" t="s">
        <v>84</v>
      </c>
      <c r="E142" s="678"/>
      <c r="F142" s="678"/>
      <c r="G142" s="679"/>
      <c r="H142" s="680"/>
      <c r="I142" s="681"/>
    </row>
    <row r="143" spans="1:9" s="691" customFormat="1">
      <c r="A143" s="689"/>
      <c r="B143" s="689"/>
      <c r="C143" s="689"/>
      <c r="D143" s="689" t="s">
        <v>142</v>
      </c>
      <c r="E143" s="678"/>
      <c r="F143" s="678"/>
      <c r="G143" s="679"/>
      <c r="H143" s="680"/>
      <c r="I143" s="681"/>
    </row>
    <row r="144" spans="1:9" s="691" customFormat="1">
      <c r="A144" s="689"/>
      <c r="B144" s="689"/>
      <c r="C144" s="689"/>
      <c r="D144" s="689" t="s">
        <v>86</v>
      </c>
      <c r="E144" s="678"/>
      <c r="F144" s="678"/>
      <c r="G144" s="679"/>
      <c r="H144" s="680"/>
      <c r="I144" s="681"/>
    </row>
    <row r="145" spans="1:9" s="563" customFormat="1">
      <c r="E145" s="678"/>
      <c r="F145" s="678"/>
      <c r="G145" s="679"/>
      <c r="H145" s="680"/>
      <c r="I145" s="681"/>
    </row>
    <row r="146" spans="1:9">
      <c r="A146" s="563"/>
      <c r="B146" s="716" t="s">
        <v>303</v>
      </c>
      <c r="C146" s="715"/>
      <c r="D146" s="715"/>
      <c r="E146" s="678"/>
      <c r="F146" s="678"/>
      <c r="G146" s="679"/>
      <c r="H146" s="680"/>
      <c r="I146" s="681"/>
    </row>
    <row r="147" spans="1:9">
      <c r="A147" s="563"/>
      <c r="B147" s="563"/>
      <c r="C147" s="563"/>
      <c r="D147" s="563"/>
      <c r="E147" s="678"/>
      <c r="F147" s="678"/>
      <c r="G147" s="679"/>
      <c r="H147" s="680"/>
      <c r="I147" s="681"/>
    </row>
    <row r="148" spans="1:9">
      <c r="A148" s="563"/>
      <c r="B148" s="563"/>
      <c r="C148" s="563"/>
      <c r="D148" s="563"/>
      <c r="E148" s="678"/>
      <c r="F148" s="678"/>
      <c r="G148" s="679"/>
      <c r="H148" s="680"/>
      <c r="I148" s="681"/>
    </row>
  </sheetData>
  <mergeCells count="13">
    <mergeCell ref="B133:D133"/>
    <mergeCell ref="B76:D76"/>
    <mergeCell ref="B87:D87"/>
    <mergeCell ref="B96:D96"/>
    <mergeCell ref="B105:D105"/>
    <mergeCell ref="B114:D114"/>
    <mergeCell ref="B124:D124"/>
    <mergeCell ref="B6:D6"/>
    <mergeCell ref="B21:D21"/>
    <mergeCell ref="B35:D35"/>
    <mergeCell ref="B47:D47"/>
    <mergeCell ref="B56:D56"/>
    <mergeCell ref="B64:D64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N16"/>
  <sheetViews>
    <sheetView workbookViewId="0">
      <selection activeCell="K25" sqref="K25"/>
    </sheetView>
    <sheetView tabSelected="1" workbookViewId="1">
      <selection activeCell="C6" sqref="C6"/>
    </sheetView>
  </sheetViews>
  <sheetFormatPr baseColWidth="10" defaultRowHeight="15" x14ac:dyDescent="0"/>
  <cols>
    <col min="2" max="2" width="10.83203125" style="726"/>
    <col min="3" max="6" width="10.83203125" style="709"/>
    <col min="7" max="7" width="10.83203125" style="710"/>
    <col min="8" max="11" width="10.83203125" style="711"/>
  </cols>
  <sheetData>
    <row r="3" spans="2:14" s="718" customFormat="1" ht="28">
      <c r="B3" s="725"/>
      <c r="C3" s="719" t="s">
        <v>176</v>
      </c>
      <c r="D3" s="719" t="s">
        <v>176</v>
      </c>
      <c r="E3" s="719" t="s">
        <v>176</v>
      </c>
      <c r="F3" s="722" t="s">
        <v>298</v>
      </c>
      <c r="G3" s="723"/>
      <c r="H3" s="724" t="s">
        <v>299</v>
      </c>
      <c r="I3" s="720" t="s">
        <v>177</v>
      </c>
      <c r="J3" s="720" t="s">
        <v>177</v>
      </c>
      <c r="K3" s="720" t="s">
        <v>177</v>
      </c>
      <c r="M3" s="721" t="s">
        <v>304</v>
      </c>
    </row>
    <row r="4" spans="2:14">
      <c r="M4" s="717"/>
    </row>
    <row r="5" spans="2:14">
      <c r="B5" s="726">
        <v>1968</v>
      </c>
      <c r="D5" s="680">
        <v>614492</v>
      </c>
      <c r="E5" s="680">
        <v>1679443</v>
      </c>
      <c r="F5" s="680">
        <v>1696632</v>
      </c>
      <c r="H5" s="678">
        <v>2914933</v>
      </c>
      <c r="I5" s="678">
        <v>2305148</v>
      </c>
      <c r="J5" s="678">
        <v>549140</v>
      </c>
      <c r="K5" s="678">
        <v>383590</v>
      </c>
      <c r="M5" s="707">
        <f>SUM(C5:F5)</f>
        <v>3990567</v>
      </c>
      <c r="N5" s="708">
        <f>SUM(H5:K5)</f>
        <v>6152811</v>
      </c>
    </row>
    <row r="6" spans="2:14">
      <c r="B6" s="726">
        <v>1972</v>
      </c>
      <c r="D6" s="680">
        <v>132731</v>
      </c>
      <c r="E6" s="680">
        <v>317048</v>
      </c>
      <c r="F6" s="680">
        <v>5378704</v>
      </c>
      <c r="H6" s="678">
        <v>4053451</v>
      </c>
      <c r="I6" s="678">
        <v>4121372</v>
      </c>
      <c r="J6" s="678">
        <v>3755424</v>
      </c>
      <c r="K6" s="678">
        <v>1840217</v>
      </c>
      <c r="M6" s="707">
        <f t="shared" ref="M6:M16" si="0">SUM(C6:F6)</f>
        <v>5828483</v>
      </c>
      <c r="N6" s="708">
        <f t="shared" ref="N6:N16" si="1">SUM(H6:K6)</f>
        <v>13770464</v>
      </c>
    </row>
    <row r="7" spans="2:14">
      <c r="B7" s="726">
        <v>1976</v>
      </c>
      <c r="E7" s="680">
        <v>4760222</v>
      </c>
      <c r="F7" s="680">
        <v>5529899</v>
      </c>
      <c r="H7" s="678">
        <v>6971770</v>
      </c>
      <c r="I7" s="678">
        <v>2449374</v>
      </c>
      <c r="J7" s="678">
        <v>2236186</v>
      </c>
      <c r="K7" s="678">
        <v>1611754</v>
      </c>
      <c r="M7" s="707">
        <f t="shared" si="0"/>
        <v>10290121</v>
      </c>
      <c r="N7" s="708">
        <f t="shared" si="1"/>
        <v>13269084</v>
      </c>
    </row>
    <row r="8" spans="2:14">
      <c r="B8" s="726">
        <v>1980</v>
      </c>
      <c r="D8" s="680">
        <v>1572174</v>
      </c>
      <c r="E8" s="680">
        <v>3070033</v>
      </c>
      <c r="F8" s="680">
        <v>7709793</v>
      </c>
      <c r="H8" s="678">
        <v>10043016</v>
      </c>
      <c r="I8" s="678">
        <v>7381693</v>
      </c>
      <c r="M8" s="707">
        <f t="shared" si="0"/>
        <v>12352000</v>
      </c>
      <c r="N8" s="708">
        <f t="shared" si="1"/>
        <v>17424709</v>
      </c>
    </row>
    <row r="9" spans="2:14">
      <c r="B9" s="726">
        <v>1984</v>
      </c>
      <c r="F9" s="680">
        <v>6484987</v>
      </c>
      <c r="H9" s="678">
        <v>6952912</v>
      </c>
      <c r="I9" s="678">
        <v>6504842</v>
      </c>
      <c r="J9" s="678">
        <v>3282431</v>
      </c>
      <c r="M9" s="707">
        <f t="shared" si="0"/>
        <v>6484987</v>
      </c>
      <c r="N9" s="708">
        <f t="shared" si="1"/>
        <v>16740185</v>
      </c>
    </row>
    <row r="10" spans="2:14">
      <c r="B10" s="726">
        <v>1988</v>
      </c>
      <c r="D10" s="680">
        <v>1097446</v>
      </c>
      <c r="E10" s="680">
        <v>2333375</v>
      </c>
      <c r="F10" s="680">
        <v>8253512</v>
      </c>
      <c r="H10" s="678">
        <v>10024101</v>
      </c>
      <c r="I10" s="678">
        <v>6941816</v>
      </c>
      <c r="J10" s="678">
        <v>3190992</v>
      </c>
      <c r="K10" s="678">
        <v>1452331</v>
      </c>
      <c r="M10" s="707">
        <f t="shared" si="0"/>
        <v>11684333</v>
      </c>
      <c r="N10" s="708">
        <f t="shared" si="1"/>
        <v>21609240</v>
      </c>
    </row>
    <row r="11" spans="2:14">
      <c r="B11" s="726">
        <v>1992</v>
      </c>
      <c r="E11" s="712">
        <v>2899488</v>
      </c>
      <c r="F11" s="680">
        <v>9199463</v>
      </c>
      <c r="H11" s="678">
        <v>10482411</v>
      </c>
      <c r="I11" s="678">
        <v>4071232</v>
      </c>
      <c r="J11" s="678">
        <v>3656010</v>
      </c>
      <c r="K11" s="678">
        <v>318457</v>
      </c>
      <c r="M11" s="707">
        <f t="shared" si="0"/>
        <v>12098951</v>
      </c>
      <c r="N11" s="708">
        <f t="shared" si="1"/>
        <v>18528110</v>
      </c>
    </row>
    <row r="12" spans="2:14">
      <c r="B12" s="726">
        <v>1996</v>
      </c>
      <c r="D12" s="680">
        <v>1751187</v>
      </c>
      <c r="E12" s="680">
        <v>3184943</v>
      </c>
      <c r="F12" s="680">
        <v>9024742</v>
      </c>
      <c r="H12" s="678">
        <v>9706802</v>
      </c>
      <c r="I12" s="678">
        <v>596422</v>
      </c>
      <c r="M12" s="707">
        <f t="shared" si="0"/>
        <v>13960872</v>
      </c>
      <c r="N12" s="708">
        <f t="shared" si="1"/>
        <v>10303224</v>
      </c>
    </row>
    <row r="13" spans="2:14">
      <c r="B13" s="726">
        <v>2000</v>
      </c>
      <c r="D13" s="680">
        <v>985819</v>
      </c>
      <c r="E13" s="680">
        <v>6061332</v>
      </c>
      <c r="F13" s="680">
        <v>12034676</v>
      </c>
      <c r="H13" s="678">
        <v>10885814</v>
      </c>
      <c r="I13" s="678">
        <v>3027912</v>
      </c>
      <c r="M13" s="707">
        <f t="shared" si="0"/>
        <v>19081827</v>
      </c>
      <c r="N13" s="708">
        <f t="shared" si="1"/>
        <v>13913726</v>
      </c>
    </row>
    <row r="14" spans="2:14">
      <c r="B14" s="726">
        <v>2004</v>
      </c>
      <c r="F14" s="680">
        <v>7853863</v>
      </c>
      <c r="H14" s="678">
        <v>9930497</v>
      </c>
      <c r="I14" s="678">
        <v>3162337</v>
      </c>
      <c r="J14" s="678">
        <v>903460</v>
      </c>
      <c r="K14" s="678">
        <v>547369</v>
      </c>
      <c r="M14" s="707">
        <f t="shared" si="0"/>
        <v>7853863</v>
      </c>
      <c r="N14" s="708">
        <f t="shared" si="1"/>
        <v>14543663</v>
      </c>
    </row>
    <row r="15" spans="2:14">
      <c r="B15" s="726">
        <v>2008</v>
      </c>
      <c r="C15" s="680">
        <v>1160403</v>
      </c>
      <c r="D15" s="680">
        <v>4276046</v>
      </c>
      <c r="E15" s="680">
        <v>4669788</v>
      </c>
      <c r="F15" s="680">
        <v>9902797</v>
      </c>
      <c r="H15" s="678">
        <v>17857501</v>
      </c>
      <c r="I15" s="678">
        <v>17584692</v>
      </c>
      <c r="M15" s="707">
        <f t="shared" si="0"/>
        <v>20009034</v>
      </c>
      <c r="N15" s="708">
        <f t="shared" si="1"/>
        <v>35442193</v>
      </c>
    </row>
    <row r="16" spans="2:14">
      <c r="B16" s="726">
        <v>2012</v>
      </c>
      <c r="C16" s="680">
        <v>2095795</v>
      </c>
      <c r="D16" s="680">
        <v>2734570</v>
      </c>
      <c r="E16" s="680">
        <v>3932069</v>
      </c>
      <c r="F16" s="680">
        <v>10031336</v>
      </c>
      <c r="H16" s="678">
        <v>6158064</v>
      </c>
      <c r="M16" s="707">
        <f t="shared" si="0"/>
        <v>18793770</v>
      </c>
      <c r="N16" s="708">
        <f t="shared" si="1"/>
        <v>6158064</v>
      </c>
    </row>
  </sheetData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56"/>
  <sheetViews>
    <sheetView workbookViewId="0">
      <selection activeCell="R45" sqref="R45"/>
    </sheetView>
    <sheetView workbookViewId="1">
      <selection activeCell="E5" sqref="E5"/>
    </sheetView>
  </sheetViews>
  <sheetFormatPr baseColWidth="10" defaultRowHeight="15" x14ac:dyDescent="0"/>
  <sheetData>
    <row r="1" spans="2:11">
      <c r="D1" t="s">
        <v>302</v>
      </c>
      <c r="I1" t="s">
        <v>301</v>
      </c>
    </row>
    <row r="3" spans="2:11">
      <c r="D3" s="532" t="s">
        <v>202</v>
      </c>
      <c r="E3" s="532" t="s">
        <v>201</v>
      </c>
      <c r="F3" t="s">
        <v>202</v>
      </c>
      <c r="G3" t="s">
        <v>201</v>
      </c>
      <c r="J3" s="532" t="s">
        <v>202</v>
      </c>
      <c r="K3" s="532" t="s">
        <v>201</v>
      </c>
    </row>
    <row r="4" spans="2:11">
      <c r="B4" s="345" t="s">
        <v>4</v>
      </c>
      <c r="C4" s="105">
        <v>1</v>
      </c>
      <c r="D4" s="531">
        <v>21.511111111111109</v>
      </c>
      <c r="E4" s="531">
        <v>22.488888888888891</v>
      </c>
      <c r="F4" s="531">
        <v>21.511111111111109</v>
      </c>
      <c r="G4" s="531">
        <v>22.488888888888891</v>
      </c>
      <c r="I4" s="533">
        <v>1</v>
      </c>
      <c r="J4" s="531">
        <v>33</v>
      </c>
      <c r="K4" s="531">
        <v>353</v>
      </c>
    </row>
    <row r="5" spans="2:11">
      <c r="B5" s="345" t="s">
        <v>7</v>
      </c>
      <c r="C5" s="105">
        <v>2</v>
      </c>
      <c r="D5" s="531">
        <f>D4+F5</f>
        <v>34.602020202020199</v>
      </c>
      <c r="E5" s="531">
        <f>E4+G5</f>
        <v>33.397979797979801</v>
      </c>
      <c r="F5" s="531">
        <v>13.09090909090909</v>
      </c>
      <c r="G5" s="531">
        <v>10.90909090909091</v>
      </c>
      <c r="I5" s="533">
        <v>2</v>
      </c>
      <c r="J5" s="531">
        <f>J4+F5</f>
        <v>46.090909090909093</v>
      </c>
      <c r="K5" s="531">
        <f>K4+G5</f>
        <v>363.90909090909093</v>
      </c>
    </row>
    <row r="6" spans="2:11">
      <c r="B6" s="345" t="s">
        <v>13</v>
      </c>
      <c r="C6" s="105">
        <v>3</v>
      </c>
      <c r="D6" s="531">
        <f t="shared" ref="D6:D54" si="0">D5+F6</f>
        <v>49.379797979797978</v>
      </c>
      <c r="E6" s="531">
        <f t="shared" ref="E6:E54" si="1">E5+G6</f>
        <v>53.620202020202022</v>
      </c>
      <c r="F6" s="531">
        <v>14.777777777777779</v>
      </c>
      <c r="G6" s="531">
        <v>20.222222222222221</v>
      </c>
      <c r="I6" s="533">
        <v>3</v>
      </c>
      <c r="J6" s="531">
        <f t="shared" ref="J6:J54" si="2">J5+F6</f>
        <v>60.868686868686872</v>
      </c>
      <c r="K6" s="531">
        <f t="shared" ref="K6:K54" si="3">K5+G6</f>
        <v>384.13131313131316</v>
      </c>
    </row>
    <row r="7" spans="2:11">
      <c r="B7" s="345" t="s">
        <v>9</v>
      </c>
      <c r="C7" s="105">
        <v>4</v>
      </c>
      <c r="D7" s="531">
        <f t="shared" si="0"/>
        <v>66.415512265512263</v>
      </c>
      <c r="E7" s="531">
        <f t="shared" si="1"/>
        <v>89.584487734487737</v>
      </c>
      <c r="F7" s="531">
        <v>17.035714285714288</v>
      </c>
      <c r="G7" s="531">
        <v>35.964285714285715</v>
      </c>
      <c r="I7" s="533">
        <v>4</v>
      </c>
      <c r="J7" s="531">
        <f t="shared" si="2"/>
        <v>77.904401154401157</v>
      </c>
      <c r="K7" s="531">
        <f t="shared" si="3"/>
        <v>420.09559884559889</v>
      </c>
    </row>
    <row r="8" spans="2:11">
      <c r="B8" s="354" t="s">
        <v>14</v>
      </c>
      <c r="C8" s="105">
        <v>5</v>
      </c>
      <c r="D8" s="531">
        <f t="shared" si="0"/>
        <v>83.250806383159329</v>
      </c>
      <c r="E8" s="531">
        <f t="shared" si="1"/>
        <v>125.74919361684067</v>
      </c>
      <c r="F8" s="531">
        <v>16.835294117647059</v>
      </c>
      <c r="G8" s="531">
        <v>36.164705882352941</v>
      </c>
      <c r="I8" s="533">
        <v>5</v>
      </c>
      <c r="J8" s="531">
        <f t="shared" si="2"/>
        <v>94.739695272048209</v>
      </c>
      <c r="K8" s="531">
        <f t="shared" si="3"/>
        <v>456.26030472795185</v>
      </c>
    </row>
    <row r="9" spans="2:11">
      <c r="B9" s="354" t="s">
        <v>16</v>
      </c>
      <c r="C9" s="105">
        <v>6</v>
      </c>
      <c r="D9" s="531">
        <f t="shared" si="0"/>
        <v>93.536520668873621</v>
      </c>
      <c r="E9" s="531">
        <f t="shared" si="1"/>
        <v>147.46347933112639</v>
      </c>
      <c r="F9" s="531">
        <v>10.285714285714286</v>
      </c>
      <c r="G9" s="531">
        <v>21.714285714285712</v>
      </c>
      <c r="I9" s="533">
        <v>6</v>
      </c>
      <c r="J9" s="531">
        <f t="shared" si="2"/>
        <v>105.0254095577625</v>
      </c>
      <c r="K9" s="531">
        <f t="shared" si="3"/>
        <v>477.97459044223757</v>
      </c>
    </row>
    <row r="10" spans="2:11">
      <c r="B10" s="354" t="s">
        <v>17</v>
      </c>
      <c r="C10" s="105">
        <v>7</v>
      </c>
      <c r="D10" s="531">
        <f t="shared" si="0"/>
        <v>128.73652066887362</v>
      </c>
      <c r="E10" s="531">
        <f t="shared" si="1"/>
        <v>178.2634793311264</v>
      </c>
      <c r="F10" s="531">
        <v>35.200000000000003</v>
      </c>
      <c r="G10" s="531">
        <v>30.8</v>
      </c>
      <c r="I10" s="533">
        <v>7</v>
      </c>
      <c r="J10" s="531">
        <f t="shared" si="2"/>
        <v>140.2254095577625</v>
      </c>
      <c r="K10" s="531">
        <f t="shared" si="3"/>
        <v>508.77459044223758</v>
      </c>
    </row>
    <row r="11" spans="2:11">
      <c r="B11" s="354" t="s">
        <v>18</v>
      </c>
      <c r="C11" s="105">
        <v>8</v>
      </c>
      <c r="D11" s="531">
        <f t="shared" si="0"/>
        <v>162.73652066887362</v>
      </c>
      <c r="E11" s="531">
        <f t="shared" si="1"/>
        <v>246.2634793311264</v>
      </c>
      <c r="F11" s="531">
        <v>34</v>
      </c>
      <c r="G11" s="531">
        <v>68</v>
      </c>
      <c r="I11" s="533">
        <v>8</v>
      </c>
      <c r="J11" s="531">
        <f t="shared" si="2"/>
        <v>174.2254095577625</v>
      </c>
      <c r="K11" s="531">
        <f t="shared" si="3"/>
        <v>576.77459044223758</v>
      </c>
    </row>
    <row r="12" spans="2:11">
      <c r="B12" s="354" t="s">
        <v>19</v>
      </c>
      <c r="C12" s="105">
        <v>9</v>
      </c>
      <c r="D12" s="531">
        <f t="shared" si="0"/>
        <v>206.73652066887362</v>
      </c>
      <c r="E12" s="531">
        <f t="shared" si="1"/>
        <v>293.2634793311264</v>
      </c>
      <c r="F12" s="531">
        <v>44</v>
      </c>
      <c r="G12" s="531">
        <v>47</v>
      </c>
      <c r="I12" s="533">
        <v>9</v>
      </c>
      <c r="J12" s="531">
        <f t="shared" si="2"/>
        <v>218.2254095577625</v>
      </c>
      <c r="K12" s="531">
        <f t="shared" si="3"/>
        <v>623.77459044223758</v>
      </c>
    </row>
    <row r="13" spans="2:11">
      <c r="B13" s="354" t="s">
        <v>20</v>
      </c>
      <c r="C13" s="105">
        <v>10</v>
      </c>
      <c r="D13" s="531">
        <f t="shared" si="0"/>
        <v>248.73652066887362</v>
      </c>
      <c r="E13" s="531">
        <f t="shared" si="1"/>
        <v>328.2634793311264</v>
      </c>
      <c r="F13" s="531">
        <v>42</v>
      </c>
      <c r="G13" s="531">
        <v>35</v>
      </c>
      <c r="I13" s="533">
        <v>10</v>
      </c>
      <c r="J13" s="531">
        <f t="shared" si="2"/>
        <v>260.22540955776253</v>
      </c>
      <c r="K13" s="531">
        <f t="shared" si="3"/>
        <v>658.77459044223758</v>
      </c>
    </row>
    <row r="14" spans="2:11">
      <c r="B14" s="354" t="s">
        <v>22</v>
      </c>
      <c r="C14" s="105">
        <v>11</v>
      </c>
      <c r="D14" s="531">
        <f t="shared" si="0"/>
        <v>264.20163694794337</v>
      </c>
      <c r="E14" s="531">
        <f t="shared" si="1"/>
        <v>350.79836305205663</v>
      </c>
      <c r="F14" s="531">
        <v>15.465116279069766</v>
      </c>
      <c r="G14" s="531">
        <v>22.534883720930232</v>
      </c>
      <c r="I14" s="533">
        <v>11</v>
      </c>
      <c r="J14" s="531">
        <f t="shared" si="2"/>
        <v>275.69052583683231</v>
      </c>
      <c r="K14" s="531">
        <f t="shared" si="3"/>
        <v>681.30947416316781</v>
      </c>
    </row>
    <row r="15" spans="2:11">
      <c r="B15" s="354" t="s">
        <v>23</v>
      </c>
      <c r="C15" s="105">
        <v>12</v>
      </c>
      <c r="D15" s="531">
        <f t="shared" si="0"/>
        <v>289.4251663597081</v>
      </c>
      <c r="E15" s="531">
        <f t="shared" si="1"/>
        <v>392.5748336402919</v>
      </c>
      <c r="F15" s="531">
        <v>25.223529411764705</v>
      </c>
      <c r="G15" s="531">
        <v>41.776470588235298</v>
      </c>
      <c r="I15" s="533">
        <v>12</v>
      </c>
      <c r="J15" s="531">
        <f t="shared" si="2"/>
        <v>300.91405524859704</v>
      </c>
      <c r="K15" s="531">
        <f t="shared" si="3"/>
        <v>723.08594475140308</v>
      </c>
    </row>
    <row r="16" spans="2:11">
      <c r="B16" s="354" t="s">
        <v>24</v>
      </c>
      <c r="C16" s="105">
        <v>13</v>
      </c>
      <c r="D16" s="531">
        <f t="shared" si="0"/>
        <v>376.63945207399382</v>
      </c>
      <c r="E16" s="531">
        <f t="shared" si="1"/>
        <v>527.36054792600612</v>
      </c>
      <c r="F16" s="531">
        <v>87.214285714285708</v>
      </c>
      <c r="G16" s="531">
        <v>134.78571428571428</v>
      </c>
      <c r="I16" s="533">
        <v>13</v>
      </c>
      <c r="J16" s="531">
        <f t="shared" si="2"/>
        <v>388.12834096288276</v>
      </c>
      <c r="K16" s="531">
        <f t="shared" si="3"/>
        <v>857.8716590371173</v>
      </c>
    </row>
    <row r="17" spans="2:11">
      <c r="B17" s="354" t="s">
        <v>25</v>
      </c>
      <c r="C17" s="105">
        <v>14</v>
      </c>
      <c r="D17" s="531">
        <f t="shared" si="0"/>
        <v>386.75439460272946</v>
      </c>
      <c r="E17" s="531">
        <f t="shared" si="1"/>
        <v>533.24560539727054</v>
      </c>
      <c r="F17" s="531">
        <v>10.114942528735632</v>
      </c>
      <c r="G17" s="531">
        <v>5.8850574712643668</v>
      </c>
      <c r="I17" s="533">
        <v>14</v>
      </c>
      <c r="J17" s="531">
        <f t="shared" si="2"/>
        <v>398.2432834916184</v>
      </c>
      <c r="K17" s="531">
        <f t="shared" si="3"/>
        <v>863.75671650838171</v>
      </c>
    </row>
    <row r="18" spans="2:11">
      <c r="B18" s="354" t="s">
        <v>26</v>
      </c>
      <c r="C18" s="105">
        <v>15</v>
      </c>
      <c r="D18" s="531">
        <f t="shared" si="0"/>
        <v>423.88083138433865</v>
      </c>
      <c r="E18" s="531">
        <f t="shared" si="1"/>
        <v>591.11916861566135</v>
      </c>
      <c r="F18" s="531">
        <v>37.126436781609193</v>
      </c>
      <c r="G18" s="531">
        <v>57.8735632183908</v>
      </c>
      <c r="I18" s="533">
        <v>15</v>
      </c>
      <c r="J18" s="531">
        <f t="shared" si="2"/>
        <v>435.36972027322759</v>
      </c>
      <c r="K18" s="531">
        <f t="shared" si="3"/>
        <v>921.63027972677253</v>
      </c>
    </row>
    <row r="19" spans="2:11">
      <c r="B19" s="352" t="s">
        <v>28</v>
      </c>
      <c r="C19" s="105">
        <v>16</v>
      </c>
      <c r="D19" s="531">
        <f t="shared" si="0"/>
        <v>440.94979690158004</v>
      </c>
      <c r="E19" s="531">
        <f t="shared" si="1"/>
        <v>607.05020309841996</v>
      </c>
      <c r="F19" s="531">
        <v>17.068965517241377</v>
      </c>
      <c r="G19" s="531">
        <v>15.931034482758621</v>
      </c>
      <c r="I19" s="533">
        <v>16</v>
      </c>
      <c r="J19" s="531">
        <f t="shared" si="2"/>
        <v>452.43868579046898</v>
      </c>
      <c r="K19" s="531">
        <f t="shared" si="3"/>
        <v>937.56131420953113</v>
      </c>
    </row>
    <row r="20" spans="2:11">
      <c r="B20" s="354" t="s">
        <v>30</v>
      </c>
      <c r="C20" s="105">
        <v>17</v>
      </c>
      <c r="D20" s="531">
        <f t="shared" si="0"/>
        <v>456.19117621192487</v>
      </c>
      <c r="E20" s="531">
        <f t="shared" si="1"/>
        <v>642.80882378807519</v>
      </c>
      <c r="F20" s="531">
        <v>15.241379310344827</v>
      </c>
      <c r="G20" s="531">
        <v>35.758620689655174</v>
      </c>
      <c r="I20" s="533">
        <v>17</v>
      </c>
      <c r="J20" s="531">
        <f t="shared" si="2"/>
        <v>467.68006510081381</v>
      </c>
      <c r="K20" s="531">
        <f t="shared" si="3"/>
        <v>973.31993489918636</v>
      </c>
    </row>
    <row r="21" spans="2:11">
      <c r="B21" s="349" t="s">
        <v>60</v>
      </c>
      <c r="C21" s="105">
        <v>18</v>
      </c>
      <c r="D21" s="531">
        <f t="shared" si="0"/>
        <v>469.40956701652254</v>
      </c>
      <c r="E21" s="531">
        <f t="shared" si="1"/>
        <v>654.59043298347751</v>
      </c>
      <c r="F21" s="531">
        <v>13.218390804597702</v>
      </c>
      <c r="G21" s="531">
        <v>11.781609195402298</v>
      </c>
      <c r="I21" s="533">
        <v>18</v>
      </c>
      <c r="J21" s="531">
        <f t="shared" si="2"/>
        <v>480.89845590541148</v>
      </c>
      <c r="K21" s="531">
        <f t="shared" si="3"/>
        <v>985.10154409458869</v>
      </c>
    </row>
    <row r="22" spans="2:11">
      <c r="B22" s="354" t="s">
        <v>31</v>
      </c>
      <c r="C22" s="105">
        <v>19</v>
      </c>
      <c r="D22" s="531">
        <f t="shared" si="0"/>
        <v>484.1822942892498</v>
      </c>
      <c r="E22" s="531">
        <f t="shared" si="1"/>
        <v>664.81770571075026</v>
      </c>
      <c r="F22" s="531">
        <v>14.772727272727273</v>
      </c>
      <c r="G22" s="531">
        <v>10.227272727272727</v>
      </c>
      <c r="I22" s="533">
        <v>19</v>
      </c>
      <c r="J22" s="531">
        <f t="shared" si="2"/>
        <v>495.67118317813873</v>
      </c>
      <c r="K22" s="531">
        <f t="shared" si="3"/>
        <v>995.32881682186144</v>
      </c>
    </row>
    <row r="23" spans="2:11">
      <c r="B23" s="354" t="s">
        <v>35</v>
      </c>
      <c r="C23" s="105">
        <v>20</v>
      </c>
      <c r="D23" s="531">
        <f t="shared" si="0"/>
        <v>541.14858642408126</v>
      </c>
      <c r="E23" s="531">
        <f t="shared" si="1"/>
        <v>737.85141357591874</v>
      </c>
      <c r="F23" s="531">
        <v>56.966292134831463</v>
      </c>
      <c r="G23" s="531">
        <v>73.033707865168537</v>
      </c>
      <c r="I23" s="533">
        <v>20</v>
      </c>
      <c r="J23" s="531">
        <f t="shared" si="2"/>
        <v>552.6374753129702</v>
      </c>
      <c r="K23" s="531">
        <f t="shared" si="3"/>
        <v>1068.3625246870299</v>
      </c>
    </row>
    <row r="24" spans="2:11">
      <c r="B24" s="349" t="s">
        <v>36</v>
      </c>
      <c r="C24" s="105">
        <v>21</v>
      </c>
      <c r="D24" s="531">
        <f t="shared" si="0"/>
        <v>553.44126935091049</v>
      </c>
      <c r="E24" s="531">
        <f t="shared" si="1"/>
        <v>761.55873064908951</v>
      </c>
      <c r="F24" s="531">
        <v>12.29268292682927</v>
      </c>
      <c r="G24" s="531">
        <v>23.707317073170731</v>
      </c>
      <c r="I24" s="533">
        <v>21</v>
      </c>
      <c r="J24" s="531">
        <f t="shared" si="2"/>
        <v>564.93015823979943</v>
      </c>
      <c r="K24" s="531">
        <f t="shared" si="3"/>
        <v>1092.0698417602007</v>
      </c>
    </row>
    <row r="25" spans="2:11">
      <c r="B25" s="354" t="s">
        <v>41</v>
      </c>
      <c r="C25" s="105">
        <v>22</v>
      </c>
      <c r="D25" s="531">
        <f t="shared" si="0"/>
        <v>631.25945116909224</v>
      </c>
      <c r="E25" s="531">
        <f t="shared" si="1"/>
        <v>897.74054883090776</v>
      </c>
      <c r="F25" s="531">
        <v>77.818181818181813</v>
      </c>
      <c r="G25" s="531">
        <v>136.18181818181819</v>
      </c>
      <c r="I25" s="533">
        <v>22</v>
      </c>
      <c r="J25" s="531">
        <f t="shared" si="2"/>
        <v>642.7483400579813</v>
      </c>
      <c r="K25" s="531">
        <f t="shared" si="3"/>
        <v>1228.2516599420189</v>
      </c>
    </row>
    <row r="26" spans="2:11">
      <c r="B26" s="354" t="s">
        <v>42</v>
      </c>
      <c r="C26" s="105">
        <v>23</v>
      </c>
      <c r="D26" s="531">
        <f t="shared" si="0"/>
        <v>697.86619274212592</v>
      </c>
      <c r="E26" s="531">
        <f t="shared" si="1"/>
        <v>987.13380725787408</v>
      </c>
      <c r="F26" s="531">
        <v>66.606741573033702</v>
      </c>
      <c r="G26" s="531">
        <v>89.393258426966298</v>
      </c>
      <c r="I26" s="533">
        <v>23</v>
      </c>
      <c r="J26" s="531">
        <f t="shared" si="2"/>
        <v>709.35508163101497</v>
      </c>
      <c r="K26" s="531">
        <f t="shared" si="3"/>
        <v>1317.6449183689851</v>
      </c>
    </row>
    <row r="27" spans="2:11">
      <c r="B27" s="354" t="s">
        <v>43</v>
      </c>
      <c r="C27" s="105">
        <v>24</v>
      </c>
      <c r="D27" s="531">
        <f t="shared" si="0"/>
        <v>730.50987090304545</v>
      </c>
      <c r="E27" s="531">
        <f t="shared" si="1"/>
        <v>1025.4901290969544</v>
      </c>
      <c r="F27" s="531">
        <v>32.643678160919542</v>
      </c>
      <c r="G27" s="531">
        <v>38.356321839080458</v>
      </c>
      <c r="I27" s="533">
        <v>24</v>
      </c>
      <c r="J27" s="531">
        <f t="shared" si="2"/>
        <v>741.9987597919345</v>
      </c>
      <c r="K27" s="531">
        <f t="shared" si="3"/>
        <v>1356.0012402080656</v>
      </c>
    </row>
    <row r="28" spans="2:11">
      <c r="B28" s="354" t="s">
        <v>44</v>
      </c>
      <c r="C28" s="105">
        <v>25</v>
      </c>
      <c r="D28" s="531">
        <f t="shared" si="0"/>
        <v>769.99796614114064</v>
      </c>
      <c r="E28" s="531">
        <f t="shared" si="1"/>
        <v>1093.0020338588592</v>
      </c>
      <c r="F28" s="531">
        <v>39.488095238095234</v>
      </c>
      <c r="G28" s="531">
        <v>67.511904761904759</v>
      </c>
      <c r="I28" s="533">
        <v>25</v>
      </c>
      <c r="J28" s="531">
        <f t="shared" si="2"/>
        <v>781.48685503002969</v>
      </c>
      <c r="K28" s="531">
        <f t="shared" si="3"/>
        <v>1423.5131449699704</v>
      </c>
    </row>
    <row r="29" spans="2:11">
      <c r="B29" s="354" t="s">
        <v>47</v>
      </c>
      <c r="C29" s="105">
        <v>26</v>
      </c>
      <c r="D29" s="531">
        <f t="shared" si="0"/>
        <v>835.87437063552261</v>
      </c>
      <c r="E29" s="531">
        <f t="shared" si="1"/>
        <v>1170.1256293644772</v>
      </c>
      <c r="F29" s="531">
        <v>65.876404494382029</v>
      </c>
      <c r="G29" s="531">
        <v>77.123595505617985</v>
      </c>
      <c r="I29" s="533">
        <v>26</v>
      </c>
      <c r="J29" s="531">
        <f t="shared" si="2"/>
        <v>847.36325952441166</v>
      </c>
      <c r="K29" s="531">
        <f t="shared" si="3"/>
        <v>1500.6367404755883</v>
      </c>
    </row>
    <row r="30" spans="2:11">
      <c r="B30" s="352" t="s">
        <v>50</v>
      </c>
      <c r="C30" s="105">
        <v>27</v>
      </c>
      <c r="D30" s="531">
        <f t="shared" si="0"/>
        <v>868.37437063552261</v>
      </c>
      <c r="E30" s="531">
        <f t="shared" si="1"/>
        <v>1212.6256293644772</v>
      </c>
      <c r="F30" s="531">
        <v>32.5</v>
      </c>
      <c r="G30" s="531">
        <v>42.5</v>
      </c>
      <c r="I30" s="533">
        <v>27</v>
      </c>
      <c r="J30" s="531">
        <f t="shared" si="2"/>
        <v>879.86325952441166</v>
      </c>
      <c r="K30" s="531">
        <f t="shared" si="3"/>
        <v>1543.1367404755883</v>
      </c>
    </row>
    <row r="31" spans="2:11">
      <c r="B31" s="354" t="s">
        <v>34</v>
      </c>
      <c r="C31" s="105">
        <v>28</v>
      </c>
      <c r="D31" s="531">
        <f t="shared" si="0"/>
        <v>881.70391609006811</v>
      </c>
      <c r="E31" s="531">
        <f t="shared" si="1"/>
        <v>1222.2960839099317</v>
      </c>
      <c r="F31" s="531">
        <v>13.329545454545455</v>
      </c>
      <c r="G31" s="531">
        <v>9.670454545454545</v>
      </c>
      <c r="I31" s="533">
        <v>28</v>
      </c>
      <c r="J31" s="531">
        <f t="shared" si="2"/>
        <v>893.19280497895716</v>
      </c>
      <c r="K31" s="531">
        <f t="shared" si="3"/>
        <v>1552.8071950210428</v>
      </c>
    </row>
    <row r="32" spans="2:11">
      <c r="B32" s="349" t="s">
        <v>51</v>
      </c>
      <c r="C32" s="105">
        <v>29</v>
      </c>
      <c r="D32" s="531">
        <f t="shared" si="0"/>
        <v>900.86520641264872</v>
      </c>
      <c r="E32" s="531">
        <f t="shared" si="1"/>
        <v>1236.1347935873509</v>
      </c>
      <c r="F32" s="531">
        <v>19.161290322580644</v>
      </c>
      <c r="G32" s="531">
        <v>13.838709677419356</v>
      </c>
      <c r="I32" s="533">
        <v>29</v>
      </c>
      <c r="J32" s="531">
        <f t="shared" si="2"/>
        <v>912.35409530153777</v>
      </c>
      <c r="K32" s="531">
        <f t="shared" si="3"/>
        <v>1566.6459046984621</v>
      </c>
    </row>
    <row r="33" spans="2:11">
      <c r="B33" s="354" t="s">
        <v>15</v>
      </c>
      <c r="C33" s="105">
        <v>30</v>
      </c>
      <c r="D33" s="531">
        <f t="shared" si="0"/>
        <v>909.32497652759128</v>
      </c>
      <c r="E33" s="531">
        <f t="shared" si="1"/>
        <v>1243.6750234724084</v>
      </c>
      <c r="F33" s="531">
        <v>8.4597701149425291</v>
      </c>
      <c r="G33" s="531">
        <v>7.5402298850574709</v>
      </c>
      <c r="I33" s="533">
        <v>30</v>
      </c>
      <c r="J33" s="531">
        <f t="shared" si="2"/>
        <v>920.81386541648033</v>
      </c>
      <c r="K33" s="531">
        <f t="shared" si="3"/>
        <v>1574.1861345835196</v>
      </c>
    </row>
    <row r="34" spans="2:11">
      <c r="B34" s="354" t="s">
        <v>33</v>
      </c>
      <c r="C34" s="105">
        <v>31</v>
      </c>
      <c r="D34" s="531">
        <f t="shared" si="0"/>
        <v>920.68861289122765</v>
      </c>
      <c r="E34" s="531">
        <f t="shared" si="1"/>
        <v>1257.3113871087721</v>
      </c>
      <c r="F34" s="531">
        <v>11.363636363636363</v>
      </c>
      <c r="G34" s="531">
        <v>13.636363636363637</v>
      </c>
      <c r="I34" s="533">
        <v>31</v>
      </c>
      <c r="J34" s="531">
        <f t="shared" si="2"/>
        <v>932.1775017801167</v>
      </c>
      <c r="K34" s="531">
        <f t="shared" si="3"/>
        <v>1587.8224982198833</v>
      </c>
    </row>
    <row r="35" spans="2:11">
      <c r="B35" s="354" t="s">
        <v>12</v>
      </c>
      <c r="C35" s="105">
        <v>32</v>
      </c>
      <c r="D35" s="531">
        <f t="shared" si="0"/>
        <v>976.18311838573311</v>
      </c>
      <c r="E35" s="531">
        <f t="shared" si="1"/>
        <v>1302.8168816142665</v>
      </c>
      <c r="F35" s="531">
        <v>55.494505494505496</v>
      </c>
      <c r="G35" s="531">
        <v>45.505494505494504</v>
      </c>
      <c r="I35" s="533">
        <v>32</v>
      </c>
      <c r="J35" s="531">
        <f t="shared" si="2"/>
        <v>987.67200727462216</v>
      </c>
      <c r="K35" s="531">
        <f t="shared" si="3"/>
        <v>1633.3279927253777</v>
      </c>
    </row>
    <row r="36" spans="2:11">
      <c r="B36" s="345" t="s">
        <v>21</v>
      </c>
      <c r="C36" s="105">
        <v>33</v>
      </c>
      <c r="D36" s="531">
        <f t="shared" si="0"/>
        <v>985.70035976504346</v>
      </c>
      <c r="E36" s="531">
        <f t="shared" si="1"/>
        <v>1311.2996402349563</v>
      </c>
      <c r="F36" s="531">
        <v>9.517241379310347</v>
      </c>
      <c r="G36" s="531">
        <v>8.4827586206896548</v>
      </c>
      <c r="I36" s="533">
        <v>33</v>
      </c>
      <c r="J36" s="531">
        <f t="shared" si="2"/>
        <v>997.18924865393251</v>
      </c>
      <c r="K36" s="531">
        <f t="shared" si="3"/>
        <v>1641.8107513460675</v>
      </c>
    </row>
    <row r="37" spans="2:11">
      <c r="B37" s="354" t="s">
        <v>52</v>
      </c>
      <c r="C37" s="105">
        <v>34</v>
      </c>
      <c r="D37" s="531">
        <f t="shared" si="0"/>
        <v>1028.2172136976278</v>
      </c>
      <c r="E37" s="531">
        <f t="shared" si="1"/>
        <v>1354.782786302372</v>
      </c>
      <c r="F37" s="531">
        <v>42.516853932584276</v>
      </c>
      <c r="G37" s="531">
        <v>43.483146067415731</v>
      </c>
      <c r="I37" s="533">
        <v>34</v>
      </c>
      <c r="J37" s="531">
        <f t="shared" si="2"/>
        <v>1039.7061025865169</v>
      </c>
      <c r="K37" s="531">
        <f t="shared" si="3"/>
        <v>1685.2938974134831</v>
      </c>
    </row>
    <row r="38" spans="2:11">
      <c r="B38" s="345" t="s">
        <v>27</v>
      </c>
      <c r="C38" s="105">
        <v>35</v>
      </c>
      <c r="D38" s="531">
        <f t="shared" si="0"/>
        <v>1036.1717591521733</v>
      </c>
      <c r="E38" s="531">
        <f t="shared" si="1"/>
        <v>1360.8282408478265</v>
      </c>
      <c r="F38" s="531">
        <v>7.9545454545454541</v>
      </c>
      <c r="G38" s="531">
        <v>6.0454545454545459</v>
      </c>
      <c r="I38" s="533">
        <v>35</v>
      </c>
      <c r="J38" s="531">
        <f t="shared" si="2"/>
        <v>1047.6606480410624</v>
      </c>
      <c r="K38" s="531">
        <f t="shared" si="3"/>
        <v>1691.3393519589376</v>
      </c>
    </row>
    <row r="39" spans="2:11">
      <c r="B39" s="345" t="s">
        <v>53</v>
      </c>
      <c r="C39" s="105">
        <v>36</v>
      </c>
      <c r="D39" s="531">
        <f t="shared" si="0"/>
        <v>1120.3146162950304</v>
      </c>
      <c r="E39" s="531">
        <f t="shared" si="1"/>
        <v>1523.6853837049694</v>
      </c>
      <c r="F39" s="531">
        <v>84.142857142857139</v>
      </c>
      <c r="G39" s="531">
        <v>162.85714285714286</v>
      </c>
      <c r="I39" s="533">
        <v>36</v>
      </c>
      <c r="J39" s="531">
        <f t="shared" si="2"/>
        <v>1131.8035051839195</v>
      </c>
      <c r="K39" s="531">
        <f t="shared" si="3"/>
        <v>1854.1964948160805</v>
      </c>
    </row>
    <row r="40" spans="2:11">
      <c r="B40" s="354" t="s">
        <v>54</v>
      </c>
      <c r="C40" s="105">
        <v>37</v>
      </c>
      <c r="D40" s="531">
        <f t="shared" si="0"/>
        <v>1144.4904404708545</v>
      </c>
      <c r="E40" s="531">
        <f t="shared" si="1"/>
        <v>1554.5095595291452</v>
      </c>
      <c r="F40" s="531">
        <v>24.175824175824175</v>
      </c>
      <c r="G40" s="531">
        <v>30.824175824175825</v>
      </c>
      <c r="I40" s="533">
        <v>37</v>
      </c>
      <c r="J40" s="531">
        <f t="shared" si="2"/>
        <v>1155.9793293597436</v>
      </c>
      <c r="K40" s="531">
        <f t="shared" si="3"/>
        <v>1885.0206706402564</v>
      </c>
    </row>
    <row r="41" spans="2:11">
      <c r="B41" s="354" t="s">
        <v>55</v>
      </c>
      <c r="C41" s="105">
        <v>38</v>
      </c>
      <c r="D41" s="531">
        <f t="shared" si="0"/>
        <v>1152.3654404708545</v>
      </c>
      <c r="E41" s="531">
        <f t="shared" si="1"/>
        <v>1567.6345595291452</v>
      </c>
      <c r="F41" s="531">
        <v>7.875</v>
      </c>
      <c r="G41" s="531">
        <v>13.124999999999998</v>
      </c>
      <c r="I41" s="533">
        <v>38</v>
      </c>
      <c r="J41" s="531">
        <f t="shared" si="2"/>
        <v>1163.8543293597436</v>
      </c>
      <c r="K41" s="531">
        <f t="shared" si="3"/>
        <v>1898.1456706402564</v>
      </c>
    </row>
    <row r="42" spans="2:11">
      <c r="B42" s="354" t="s">
        <v>56</v>
      </c>
      <c r="C42" s="105">
        <v>39</v>
      </c>
      <c r="D42" s="531">
        <f t="shared" si="0"/>
        <v>1187.1987738041878</v>
      </c>
      <c r="E42" s="531">
        <f t="shared" si="1"/>
        <v>1627.801226195812</v>
      </c>
      <c r="F42" s="531">
        <v>34.833333333333336</v>
      </c>
      <c r="G42" s="531">
        <v>60.166666666666671</v>
      </c>
      <c r="I42" s="533">
        <v>39</v>
      </c>
      <c r="J42" s="531">
        <f t="shared" si="2"/>
        <v>1198.6876626930768</v>
      </c>
      <c r="K42" s="531">
        <f t="shared" si="3"/>
        <v>1958.3123373069232</v>
      </c>
    </row>
    <row r="43" spans="2:11">
      <c r="B43" s="354" t="s">
        <v>57</v>
      </c>
      <c r="C43" s="105">
        <v>40</v>
      </c>
      <c r="D43" s="531">
        <f t="shared" si="0"/>
        <v>1269.0987738041879</v>
      </c>
      <c r="E43" s="531">
        <f t="shared" si="1"/>
        <v>1734.9012261958119</v>
      </c>
      <c r="F43" s="531">
        <v>81.900000000000006</v>
      </c>
      <c r="G43" s="531">
        <v>107.1</v>
      </c>
      <c r="I43" s="533">
        <v>40</v>
      </c>
      <c r="J43" s="531">
        <f t="shared" si="2"/>
        <v>1280.5876626930769</v>
      </c>
      <c r="K43" s="531">
        <f t="shared" si="3"/>
        <v>2065.4123373069233</v>
      </c>
    </row>
    <row r="44" spans="2:11">
      <c r="B44" s="354" t="s">
        <v>58</v>
      </c>
      <c r="C44" s="105">
        <v>41</v>
      </c>
      <c r="D44" s="531">
        <f t="shared" si="0"/>
        <v>1280.4246165008171</v>
      </c>
      <c r="E44" s="531">
        <f t="shared" si="1"/>
        <v>1747.5753834991826</v>
      </c>
      <c r="F44" s="531">
        <v>11.325842696629215</v>
      </c>
      <c r="G44" s="531">
        <v>12.674157303370787</v>
      </c>
      <c r="I44" s="533">
        <v>41</v>
      </c>
      <c r="J44" s="531">
        <f t="shared" si="2"/>
        <v>1291.9135053897062</v>
      </c>
      <c r="K44" s="531">
        <f t="shared" si="3"/>
        <v>2078.0864946102943</v>
      </c>
    </row>
    <row r="45" spans="2:11">
      <c r="B45" s="345" t="s">
        <v>59</v>
      </c>
      <c r="C45" s="105">
        <v>42</v>
      </c>
      <c r="D45" s="531">
        <f t="shared" si="0"/>
        <v>1319.0950710462716</v>
      </c>
      <c r="E45" s="531">
        <f t="shared" si="1"/>
        <v>1791.9049289537281</v>
      </c>
      <c r="F45" s="531">
        <v>38.670454545454554</v>
      </c>
      <c r="G45" s="531">
        <v>44.32954545454546</v>
      </c>
      <c r="I45" s="533">
        <v>42</v>
      </c>
      <c r="J45" s="531">
        <f t="shared" si="2"/>
        <v>1330.5839599351607</v>
      </c>
      <c r="K45" s="531">
        <f t="shared" si="3"/>
        <v>2122.4160400648398</v>
      </c>
    </row>
    <row r="46" spans="2:11">
      <c r="B46" s="345" t="s">
        <v>61</v>
      </c>
      <c r="C46" s="105">
        <v>43</v>
      </c>
      <c r="D46" s="531">
        <f t="shared" si="0"/>
        <v>1333.257861743946</v>
      </c>
      <c r="E46" s="531">
        <f t="shared" si="1"/>
        <v>1806.7421382560537</v>
      </c>
      <c r="F46" s="531">
        <v>14.162790697674419</v>
      </c>
      <c r="G46" s="531">
        <v>14.837209302325581</v>
      </c>
      <c r="I46" s="533">
        <v>43</v>
      </c>
      <c r="J46" s="531">
        <f t="shared" si="2"/>
        <v>1344.7467506328351</v>
      </c>
      <c r="K46" s="531">
        <f t="shared" si="3"/>
        <v>2137.2532493671652</v>
      </c>
    </row>
    <row r="47" spans="2:11">
      <c r="B47" s="354" t="s">
        <v>29</v>
      </c>
      <c r="C47" s="105">
        <v>44</v>
      </c>
      <c r="D47" s="531">
        <f t="shared" si="0"/>
        <v>1356.5519793910048</v>
      </c>
      <c r="E47" s="531">
        <f t="shared" si="1"/>
        <v>1838.448020608995</v>
      </c>
      <c r="F47" s="531">
        <v>23.294117647058826</v>
      </c>
      <c r="G47" s="531">
        <v>31.705882352941178</v>
      </c>
      <c r="I47" s="533">
        <v>44</v>
      </c>
      <c r="J47" s="531">
        <f t="shared" si="2"/>
        <v>1368.0408682798939</v>
      </c>
      <c r="K47" s="531">
        <f t="shared" si="3"/>
        <v>2168.9591317201061</v>
      </c>
    </row>
    <row r="48" spans="2:11">
      <c r="B48" s="354" t="s">
        <v>63</v>
      </c>
      <c r="C48" s="105">
        <v>45</v>
      </c>
      <c r="D48" s="531">
        <f t="shared" si="0"/>
        <v>1388.0574738964992</v>
      </c>
      <c r="E48" s="531">
        <f t="shared" si="1"/>
        <v>1867.9425261035005</v>
      </c>
      <c r="F48" s="531">
        <v>31.505494505494507</v>
      </c>
      <c r="G48" s="531">
        <v>29.494505494505496</v>
      </c>
      <c r="I48" s="533">
        <v>45</v>
      </c>
      <c r="J48" s="531">
        <f t="shared" si="2"/>
        <v>1399.5463627853883</v>
      </c>
      <c r="K48" s="531">
        <f t="shared" si="3"/>
        <v>2198.4536372146117</v>
      </c>
    </row>
    <row r="49" spans="2:11">
      <c r="B49" s="354" t="s">
        <v>64</v>
      </c>
      <c r="C49" s="105">
        <v>46</v>
      </c>
      <c r="D49" s="531">
        <f t="shared" si="0"/>
        <v>1602.0684629074883</v>
      </c>
      <c r="E49" s="531">
        <f t="shared" si="1"/>
        <v>2128.9315370925115</v>
      </c>
      <c r="F49" s="531">
        <v>214.01098901098902</v>
      </c>
      <c r="G49" s="531">
        <v>260.98901098901104</v>
      </c>
      <c r="I49" s="533">
        <v>46</v>
      </c>
      <c r="J49" s="531">
        <f t="shared" si="2"/>
        <v>1613.5573517963774</v>
      </c>
      <c r="K49" s="531">
        <f t="shared" si="3"/>
        <v>2459.4426482036229</v>
      </c>
    </row>
    <row r="50" spans="2:11">
      <c r="B50" s="354" t="s">
        <v>65</v>
      </c>
      <c r="C50" s="105">
        <v>47</v>
      </c>
      <c r="D50" s="531">
        <f t="shared" si="0"/>
        <v>1613.2843719983973</v>
      </c>
      <c r="E50" s="531">
        <f t="shared" si="1"/>
        <v>2138.7156280016025</v>
      </c>
      <c r="F50" s="531">
        <v>11.215909090909092</v>
      </c>
      <c r="G50" s="531">
        <v>9.7840909090909101</v>
      </c>
      <c r="I50" s="533">
        <v>47</v>
      </c>
      <c r="J50" s="531">
        <f t="shared" si="2"/>
        <v>1624.7732608872864</v>
      </c>
      <c r="K50" s="531">
        <f t="shared" si="3"/>
        <v>2469.2267391127139</v>
      </c>
    </row>
    <row r="51" spans="2:11">
      <c r="B51" s="354" t="s">
        <v>66</v>
      </c>
      <c r="C51" s="105">
        <v>48</v>
      </c>
      <c r="D51" s="531">
        <f t="shared" si="0"/>
        <v>1664.2506641332288</v>
      </c>
      <c r="E51" s="531">
        <f t="shared" si="1"/>
        <v>2213.7493358667712</v>
      </c>
      <c r="F51" s="531">
        <v>50.966292134831463</v>
      </c>
      <c r="G51" s="531">
        <v>75.033707865168537</v>
      </c>
      <c r="I51" s="533">
        <v>48</v>
      </c>
      <c r="J51" s="531">
        <f t="shared" si="2"/>
        <v>1675.7395530221179</v>
      </c>
      <c r="K51" s="531">
        <f t="shared" si="3"/>
        <v>2544.2604469778826</v>
      </c>
    </row>
    <row r="52" spans="2:11">
      <c r="B52" s="354" t="s">
        <v>67</v>
      </c>
      <c r="C52" s="105">
        <v>49</v>
      </c>
      <c r="D52" s="531">
        <f t="shared" si="0"/>
        <v>1679.3617752443399</v>
      </c>
      <c r="E52" s="531">
        <f t="shared" si="1"/>
        <v>2232.6382247556598</v>
      </c>
      <c r="F52" s="531">
        <v>15.111111111111112</v>
      </c>
      <c r="G52" s="531">
        <v>18.888888888888889</v>
      </c>
      <c r="I52" s="533">
        <v>49</v>
      </c>
      <c r="J52" s="531">
        <f t="shared" si="2"/>
        <v>1690.850664133229</v>
      </c>
      <c r="K52" s="531">
        <f t="shared" si="3"/>
        <v>2563.1493358667713</v>
      </c>
    </row>
    <row r="53" spans="2:11">
      <c r="B53" s="354" t="s">
        <v>68</v>
      </c>
      <c r="C53" s="105">
        <v>50</v>
      </c>
      <c r="D53" s="531">
        <f t="shared" si="0"/>
        <v>1688.7870626006618</v>
      </c>
      <c r="E53" s="531">
        <f t="shared" si="1"/>
        <v>2243.212937399338</v>
      </c>
      <c r="F53" s="531">
        <v>9.4252873563218387</v>
      </c>
      <c r="G53" s="531">
        <v>10.574712643678161</v>
      </c>
      <c r="I53" s="533">
        <v>50</v>
      </c>
      <c r="J53" s="531">
        <f t="shared" si="2"/>
        <v>1700.2759514895508</v>
      </c>
      <c r="K53" s="531">
        <f t="shared" si="3"/>
        <v>2573.7240485104494</v>
      </c>
    </row>
    <row r="54" spans="2:11">
      <c r="B54" s="345" t="s">
        <v>39</v>
      </c>
      <c r="C54" s="105">
        <v>51</v>
      </c>
      <c r="D54" s="531">
        <f t="shared" si="0"/>
        <v>1695.9780738366169</v>
      </c>
      <c r="E54" s="531">
        <f t="shared" si="1"/>
        <v>2256.0219261633829</v>
      </c>
      <c r="F54" s="531">
        <v>7.1910112359550578</v>
      </c>
      <c r="G54" s="531">
        <v>12.808988764044944</v>
      </c>
      <c r="I54" s="533">
        <v>51</v>
      </c>
      <c r="J54" s="531">
        <f t="shared" si="2"/>
        <v>1707.4669627255059</v>
      </c>
      <c r="K54" s="531">
        <f t="shared" si="3"/>
        <v>2586.5330372744943</v>
      </c>
    </row>
    <row r="55" spans="2:11">
      <c r="C55" s="105"/>
    </row>
    <row r="56" spans="2:11">
      <c r="C56" s="105">
        <v>57</v>
      </c>
    </row>
  </sheetData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Overview</vt:lpstr>
      <vt:lpstr>Timing and methods</vt:lpstr>
      <vt:lpstr>Republican Party</vt:lpstr>
      <vt:lpstr>Democratic Party</vt:lpstr>
      <vt:lpstr>State influences</vt:lpstr>
      <vt:lpstr>Disproportionality</vt:lpstr>
      <vt:lpstr>Historical results</vt:lpstr>
      <vt:lpstr>Cityscape graphic</vt:lpstr>
      <vt:lpstr>Clinton-Sanders projection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Malcolm Baalman</dc:creator>
  <cp:lastModifiedBy>Malcolm Baalman</cp:lastModifiedBy>
  <dcterms:created xsi:type="dcterms:W3CDTF">2016-01-14T20:49:01Z</dcterms:created>
  <dcterms:modified xsi:type="dcterms:W3CDTF">2016-01-30T22:59:27Z</dcterms:modified>
</cp:coreProperties>
</file>